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543" documentId="120_S{2AC9BD13-BADA-5192-A53E-5A8FF88502F6}" xr6:coauthVersionLast="47" xr6:coauthVersionMax="47" xr10:uidLastSave="{584D202A-5D67-4FB3-A87D-347FAF2D438A}"/>
  <bookViews>
    <workbookView xWindow="-120" yWindow="-120" windowWidth="38640" windowHeight="21120" firstSheet="3"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3" i="1" l="1"/>
  <c r="J3" i="1"/>
  <c r="I3" i="1"/>
  <c r="G3" i="1"/>
  <c r="B3" i="1"/>
  <c r="B5" i="5"/>
  <c r="G5" i="5"/>
  <c r="I5" i="5"/>
  <c r="J5" i="5"/>
  <c r="L5"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6" i="5"/>
  <c r="G7" i="5"/>
  <c r="G8" i="5"/>
  <c r="G9" i="5"/>
  <c r="G10" i="5"/>
  <c r="G11" i="5"/>
  <c r="G12" i="5"/>
  <c r="G13" i="5"/>
  <c r="G14"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<sst xmlns="http://schemas.openxmlformats.org/spreadsheetml/2006/main" count="180278" uniqueCount="39123">
  <si>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</si>
  <si>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</si>
  <si>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</si>
  <si>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</si>
  <si>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</si>
  <si>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</si>
  <si>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</si>
  <si>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</si>
  <si>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</si>
  <si>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</si>
  <si>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</si>
  <si>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</si>
  <si>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</si>
  <si>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</si>
  <si>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</si>
  <si>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</si>
  <si>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</si>
  <si>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</si>
  <si>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</si>
  <si>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</si>
  <si>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</si>
  <si>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</si>
  <si>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</si>
  <si>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</si>
  <si>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</si>
  <si>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</si>
  <si>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</si>
  <si>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</si>
  <si>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</si>
  <si>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</si>
  <si>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</si>
  <si>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</si>
  <si>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</si>
  <si>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</si>
  <si>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</si>
  <si>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</si>
  <si>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</si>
  <si>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</si>
  <si>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</si>
  <si>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</si>
  <si>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</si>
  <si>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</si>
  <si>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</si>
  <si>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</si>
  <si>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</si>
  <si>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</si>
  <si>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</si>
  <si>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</si>
  <si>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</si>
  <si>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</si>
  <si>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</si>
  <si>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</si>
  <si>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</si>
  <si>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</si>
  <si>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</si>
  <si>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</si>
  <si>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</si>
  <si>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</si>
  <si>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</si>
  <si>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</si>
  <si>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</si>
  <si>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</si>
  <si>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</si>
  <si>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</si>
  <si>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</si>
  <si>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</si>
  <si>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</si>
  <si>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</si>
  <si>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</si>
  <si>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</si>
  <si>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</si>
  <si>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</si>
  <si>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</si>
  <si>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</si>
  <si>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</si>
  <si>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</si>
  <si>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</si>
  <si>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</si>
  <si>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</si>
  <si>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</si>
  <si>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</si>
  <si>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</si>
  <si>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</si>
  <si>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</si>
  <si>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</si>
  <si>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</si>
  <si>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</si>
  <si>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</si>
  <si>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</si>
  <si>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</si>
  <si>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</si>
  <si>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</si>
  <si>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</si>
  <si>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</si>
  <si>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</si>
  <si>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</si>
  <si>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</si>
  <si>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</si>
  <si>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</si>
  <si>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</si>
  <si>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</si>
  <si>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</si>
  <si>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</si>
  <si>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</si>
  <si>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</si>
  <si>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</si>
  <si>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</si>
  <si>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</si>
  <si>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</si>
  <si>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</si>
  <si>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</si>
  <si>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</si>
  <si>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</si>
  <si>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</si>
  <si>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</si>
  <si>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</si>
  <si>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</si>
  <si>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</si>
  <si>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</si>
  <si>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</si>
  <si>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</si>
  <si>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</si>
  <si>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</si>
  <si>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</si>
  <si>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</si>
  <si>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</si>
  <si>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</si>
  <si>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</si>
  <si>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</si>
  <si>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</si>
  <si>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</si>
  <si>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</si>
  <si>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</si>
  <si>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</si>
  <si>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</si>
  <si>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</si>
  <si>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</si>
  <si>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</si>
  <si>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</si>
  <si>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</si>
  <si>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</si>
  <si>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</si>
  <si>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</si>
  <si>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</si>
  <si>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</si>
  <si>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</si>
  <si>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</si>
  <si>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</si>
  <si>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</si>
  <si>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</si>
  <si>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</si>
  <si>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</si>
  <si>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</si>
  <si>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</si>
  <si>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</si>
  <si>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</si>
  <si>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</si>
  <si>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</si>
  <si>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</si>
  <si>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</si>
  <si>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</si>
  <si>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</si>
  <si>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</si>
  <si>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</si>
  <si>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</si>
  <si>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</si>
  <si>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</si>
  <si>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</si>
  <si>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</si>
  <si>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</si>
  <si>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</si>
  <si>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</si>
  <si>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</si>
  <si>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</si>
  <si>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</si>
  <si>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</si>
  <si>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</si>
  <si>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</si>
  <si>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</si>
  <si>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</si>
  <si>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</si>
  <si>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</si>
  <si>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</si>
  <si>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</si>
  <si>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</si>
  <si>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</si>
  <si>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</si>
  <si>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</si>
  <si>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</si>
  <si>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</si>
  <si>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</si>
  <si>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</si>
  <si>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</si>
  <si>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</si>
  <si>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</si>
  <si>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</si>
  <si>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</si>
  <si>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</si>
  <si>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</si>
  <si>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</si>
  <si>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</si>
  <si>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</si>
  <si>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</si>
  <si>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</si>
  <si>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</si>
  <si>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</si>
  <si>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</si>
  <si>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</si>
  <si>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</si>
  <si>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</si>
  <si>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</si>
  <si>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</si>
  <si>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</si>
  <si>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</si>
  <si>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</si>
  <si>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</si>
  <si>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</si>
  <si>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</si>
  <si>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</si>
  <si>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</si>
  <si>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</si>
  <si>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</si>
  <si>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</si>
  <si>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</si>
  <si>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</si>
  <si>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</si>
  <si>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</si>
  <si>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</si>
  <si>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</si>
  <si>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</si>
  <si>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</si>
  <si>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</si>
  <si>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</si>
  <si>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</si>
  <si>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</si>
  <si>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</si>
  <si>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</si>
  <si>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</si>
  <si>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</si>
  <si>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</si>
  <si>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</si>
  <si>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</si>
  <si>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</si>
  <si>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</si>
  <si>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</si>
  <si>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</si>
  <si>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</si>
  <si>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</si>
  <si>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</si>
  <si>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</si>
  <si>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</si>
  <si>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</si>
  <si>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</si>
  <si>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</si>
  <si>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</si>
  <si>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</si>
  <si>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</si>
  <si>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</si>
  <si>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</si>
  <si>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</si>
  <si>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</si>
  <si>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</si>
  <si>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</si>
  <si>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</si>
  <si>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</si>
  <si>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</si>
  <si>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</si>
  <si>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</si>
  <si>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</si>
  <si>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</si>
  <si>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</si>
  <si>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</si>
  <si>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</si>
  <si>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</si>
  <si>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</si>
  <si>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</si>
  <si>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</si>
  <si>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</si>
  <si>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</si>
  <si>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</si>
  <si>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</si>
  <si>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</si>
  <si>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</si>
  <si>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</si>
  <si>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</si>
  <si>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</si>
  <si>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</si>
  <si>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</si>
  <si>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</si>
  <si>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</si>
  <si>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</si>
  <si>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</si>
  <si>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</si>
  <si>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</si>
  <si>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</si>
  <si>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</si>
  <si>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</si>
  <si>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</si>
  <si>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</si>
  <si>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</si>
  <si>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</si>
  <si>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</si>
  <si>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</si>
  <si>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</si>
  <si>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</si>
  <si>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</si>
  <si>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</si>
  <si>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</si>
  <si>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</si>
  <si>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</si>
  <si>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</si>
  <si>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</si>
  <si>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</si>
  <si>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</si>
  <si>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</si>
  <si>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</si>
  <si>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</si>
  <si>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</si>
  <si>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</si>
  <si>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</si>
  <si>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</si>
  <si>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</si>
  <si>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</si>
  <si>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</si>
  <si>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</si>
  <si>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</si>
  <si>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</si>
  <si>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</si>
  <si>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</si>
  <si>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</si>
  <si>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</si>
  <si>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</si>
  <si>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</si>
  <si>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</si>
  <si>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</si>
  <si>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</si>
  <si>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</si>
  <si>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</si>
  <si>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</si>
  <si>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</si>
  <si>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</si>
  <si>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</si>
  <si>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</si>
  <si>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</si>
  <si>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</si>
  <si>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</si>
  <si>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</si>
  <si>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</si>
  <si>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</si>
  <si>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</si>
  <si>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</si>
  <si>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</si>
  <si>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</si>
  <si>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</si>
  <si>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</si>
  <si>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</si>
  <si>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</si>
  <si>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</si>
  <si>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</si>
  <si>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</si>
  <si>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</si>
  <si>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</si>
  <si>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</si>
  <si>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</si>
  <si>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</si>
  <si>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</si>
  <si>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</si>
  <si>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</si>
  <si>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</si>
  <si>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</si>
  <si>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</si>
  <si>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</si>
  <si>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</si>
  <si>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</si>
  <si>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</si>
  <si>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</si>
  <si>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</si>
  <si>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</si>
  <si>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</si>
  <si>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</si>
  <si>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</si>
  <si>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</si>
  <si>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</si>
  <si>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</si>
  <si>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</si>
  <si>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</si>
  <si>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</si>
  <si>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</si>
  <si>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</si>
  <si>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</si>
  <si>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</si>
  <si>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</si>
  <si>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</si>
  <si>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</si>
  <si>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</si>
  <si>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</si>
  <si>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</si>
  <si>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</si>
  <si>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</si>
  <si>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</si>
  <si>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</si>
  <si>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</si>
  <si>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</si>
  <si>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</si>
  <si>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</si>
  <si>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</si>
  <si>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</si>
  <si>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</si>
  <si>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</si>
  <si>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</si>
  <si>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</si>
  <si>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</si>
  <si>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</si>
  <si>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</si>
  <si>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</si>
  <si>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</si>
  <si>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</si>
  <si>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</si>
  <si>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</si>
  <si>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</si>
  <si>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</si>
  <si>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</si>
  <si>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</si>
  <si>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</si>
  <si>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</si>
  <si>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</si>
  <si>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</si>
  <si>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</si>
  <si>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</si>
  <si>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</si>
  <si>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</si>
  <si>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</si>
  <si>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</si>
  <si>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</si>
  <si>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</si>
  <si>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</si>
  <si>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</si>
  <si>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</si>
  <si>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</si>
  <si>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</si>
  <si>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</si>
  <si>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</si>
  <si>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</si>
  <si>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</si>
  <si>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</si>
  <si>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</si>
  <si>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</si>
  <si>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</si>
  <si>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</si>
  <si>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</si>
  <si>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</si>
  <si>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</si>
  <si>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</si>
  <si>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</si>
  <si>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</si>
  <si>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</si>
  <si>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</si>
  <si>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</si>
  <si>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</si>
  <si>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</si>
  <si>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</si>
  <si>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</si>
  <si>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</si>
  <si>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</si>
  <si>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</si>
  <si>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</si>
  <si>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</si>
  <si>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</si>
  <si>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</si>
  <si>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</si>
  <si>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</si>
  <si>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</si>
  <si>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</si>
  <si>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</si>
  <si>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</si>
  <si>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</si>
  <si>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</si>
  <si>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</si>
  <si>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</si>
  <si>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</si>
  <si>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</si>
  <si>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</si>
  <si>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</si>
  <si>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</si>
  <si>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</si>
  <si>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</si>
  <si>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</si>
  <si>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</si>
  <si>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</si>
  <si>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</si>
  <si>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</si>
  <si>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</si>
  <si>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</si>
  <si>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</si>
  <si>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</si>
  <si>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</si>
  <si>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</si>
  <si>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</si>
  <si>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</si>
  <si>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</si>
  <si>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</si>
  <si>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</si>
  <si>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</si>
  <si>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</si>
  <si>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</si>
  <si>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</si>
  <si>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</si>
  <si>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</si>
  <si>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</si>
  <si>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</si>
  <si>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</si>
  <si>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</si>
  <si>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</si>
  <si>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</si>
  <si>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</si>
  <si>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</si>
  <si>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</si>
  <si>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</si>
  <si>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</si>
  <si>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</si>
  <si>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</si>
  <si>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</si>
  <si>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</si>
  <si>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</si>
  <si>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</si>
  <si>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</si>
  <si>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</si>
  <si>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</si>
  <si>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</si>
  <si>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</si>
  <si>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</si>
  <si>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</si>
  <si>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</si>
  <si>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</si>
  <si>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</si>
  <si>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</si>
  <si>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</si>
  <si>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</si>
  <si>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</si>
  <si>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</si>
  <si>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</si>
  <si>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</si>
  <si>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</si>
  <si>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</si>
  <si>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</si>
  <si>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</si>
  <si>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</si>
  <si>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</si>
  <si>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</si>
  <si>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</si>
  <si>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</si>
  <si>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</si>
  <si>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</si>
  <si>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</si>
  <si>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</si>
  <si>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</si>
  <si>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</si>
  <si>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</si>
  <si>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</si>
  <si>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</si>
  <si>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</si>
  <si>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</si>
  <si>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</si>
  <si>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</si>
  <si>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</si>
  <si>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</si>
  <si>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</si>
  <si>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</si>
  <si>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</si>
  <si>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</si>
  <si>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</si>
  <si>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</si>
  <si>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</si>
  <si>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</si>
  <si>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</si>
  <si>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</si>
  <si>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</si>
  <si>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</si>
  <si>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</si>
  <si>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</si>
  <si>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</si>
  <si>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</si>
  <si>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</si>
  <si>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</si>
  <si>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</si>
  <si>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</si>
  <si>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</si>
  <si>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</si>
  <si>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</si>
  <si>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</si>
  <si>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</si>
  <si>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</si>
  <si>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</si>
  <si>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</si>
  <si>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</si>
  <si>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</si>
  <si>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</si>
  <si>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</si>
  <si>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</si>
  <si>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</si>
  <si>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</si>
  <si>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</si>
  <si>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</si>
  <si>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</si>
  <si>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</si>
  <si>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</si>
  <si>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</si>
  <si>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</si>
  <si>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</si>
  <si>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</si>
  <si>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</si>
  <si>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</si>
  <si>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</si>
  <si>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</si>
  <si>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</si>
  <si>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</si>
  <si>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</si>
  <si>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</si>
  <si>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</si>
  <si>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</si>
  <si>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</si>
  <si>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</si>
  <si>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</si>
  <si>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</si>
  <si>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</si>
  <si>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</si>
  <si>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</si>
  <si>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</si>
  <si>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</si>
  <si>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</si>
  <si>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</si>
  <si>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</si>
  <si>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</si>
  <si>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</si>
  <si>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</si>
  <si>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</si>
  <si>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</si>
  <si>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</si>
  <si>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</si>
  <si>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</si>
  <si>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</si>
  <si>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</si>
  <si>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</si>
  <si>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</si>
  <si>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</si>
  <si>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</si>
  <si>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</si>
  <si>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</si>
  <si>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</si>
  <si>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</si>
  <si>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</si>
  <si>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</si>
  <si>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</si>
  <si>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</si>
  <si>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</si>
  <si>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</si>
  <si>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</si>
  <si>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</si>
  <si>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</si>
  <si>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</si>
  <si>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</si>
  <si>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</si>
  <si>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</si>
  <si>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</si>
  <si>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</si>
  <si>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</si>
  <si>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</si>
  <si>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</si>
  <si>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</si>
  <si>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</si>
  <si>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</si>
  <si>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</si>
  <si>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</si>
  <si>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</si>
  <si>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</si>
  <si>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</si>
  <si>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</si>
  <si>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</si>
  <si>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</si>
  <si>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</si>
  <si>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</si>
  <si>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</si>
  <si>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</si>
  <si>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</si>
  <si>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</si>
  <si>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</si>
  <si>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</si>
  <si>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</si>
  <si>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</si>
  <si>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</si>
  <si>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</si>
  <si>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</si>
  <si>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</si>
  <si>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</si>
  <si>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</si>
  <si>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</si>
  <si>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</si>
  <si>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</si>
  <si>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</si>
  <si>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</si>
  <si>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</si>
  <si>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</si>
  <si>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</si>
  <si>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</si>
  <si>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</si>
  <si>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</si>
  <si>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</si>
  <si>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</si>
  <si>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</si>
  <si>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</si>
  <si>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</si>
  <si>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</si>
  <si>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</si>
  <si>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</si>
  <si>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</si>
  <si>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</si>
  <si>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</si>
  <si>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</si>
  <si>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</si>
  <si>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</si>
  <si>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</si>
  <si>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</si>
  <si>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</si>
  <si>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</si>
  <si>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</si>
  <si>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</si>
  <si>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</si>
  <si>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</si>
  <si>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</si>
  <si>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</si>
  <si>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</si>
  <si>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</si>
  <si>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</si>
  <si>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</si>
  <si>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</si>
  <si>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</si>
  <si>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</si>
  <si>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</si>
  <si>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</si>
  <si>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</si>
  <si>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</si>
  <si>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</si>
  <si>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</si>
  <si>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</si>
  <si>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</si>
  <si>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</si>
  <si>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</si>
  <si>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</si>
  <si>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</si>
  <si>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</si>
  <si>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</si>
  <si>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</si>
  <si>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</si>
  <si>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</si>
  <si>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</si>
  <si>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</si>
  <si>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</si>
  <si>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</si>
  <si>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</si>
  <si>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</si>
  <si>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</si>
  <si>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</si>
  <si>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</si>
  <si>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</si>
  <si>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</si>
  <si>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</si>
  <si>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</si>
  <si>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</si>
  <si>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</si>
  <si>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</si>
  <si>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</si>
  <si>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</si>
  <si>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</si>
  <si>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</si>
  <si>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</si>
  <si>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</si>
  <si>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</si>
  <si>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</si>
  <si>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</si>
  <si>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</si>
  <si>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</si>
  <si>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</si>
  <si>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</si>
  <si>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</si>
  <si>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</si>
  <si>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</si>
  <si>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</si>
  <si>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</si>
  <si>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</si>
  <si>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</si>
  <si>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</si>
  <si>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</si>
  <si>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</si>
  <si>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</si>
  <si>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</si>
  <si>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</si>
  <si>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</si>
  <si>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</si>
  <si>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</si>
  <si>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</si>
  <si>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</si>
  <si>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</si>
  <si>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</si>
  <si>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</si>
  <si>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</si>
  <si>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</si>
  <si>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</si>
  <si>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</si>
  <si>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</si>
  <si>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</si>
  <si>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</si>
  <si>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</si>
  <si>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</si>
  <si>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</si>
  <si>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</si>
  <si>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</si>
  <si>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</si>
  <si>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</si>
  <si>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</si>
  <si>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</si>
  <si>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</si>
  <si>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</si>
  <si>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</si>
  <si>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</si>
  <si>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</si>
  <si>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</si>
  <si>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</si>
  <si>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</si>
  <si>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</si>
  <si>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</si>
  <si>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</si>
  <si>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</si>
  <si>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</si>
  <si>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</si>
  <si>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</si>
  <si>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</si>
  <si>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</si>
  <si>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</si>
  <si>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</si>
  <si>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</si>
  <si>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</si>
  <si>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</si>
  <si>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</si>
  <si>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</si>
  <si>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</si>
  <si>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</si>
  <si>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</si>
  <si>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</si>
  <si>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</si>
  <si>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</si>
  <si>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</si>
  <si>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</si>
  <si>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</si>
  <si>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</si>
  <si>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</si>
  <si>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</si>
  <si>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</si>
  <si>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</si>
  <si>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</si>
  <si>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</si>
  <si>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</si>
  <si>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</si>
  <si>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</si>
  <si>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</si>
  <si>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</si>
  <si>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</si>
  <si>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</si>
  <si>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</si>
  <si>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</si>
  <si>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</si>
  <si>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</si>
  <si>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</si>
  <si>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</si>
  <si>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</si>
  <si>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</si>
  <si>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</si>
  <si>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</si>
  <si>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</si>
  <si>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</si>
  <si>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</si>
  <si>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</si>
  <si>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</si>
  <si>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</si>
  <si>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</si>
  <si>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</si>
  <si>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</si>
  <si>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</si>
  <si>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</si>
  <si>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</si>
  <si>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</si>
  <si>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</si>
  <si>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</si>
  <si>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</si>
  <si>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</si>
  <si>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</si>
  <si>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</si>
  <si>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</si>
  <si>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</si>
  <si>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</si>
  <si>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</si>
  <si>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</si>
  <si>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</si>
  <si>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</si>
  <si>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</si>
  <si>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</si>
  <si>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</si>
  <si>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</si>
  <si>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</si>
  <si>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</si>
  <si>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</si>
  <si>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</si>
  <si>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</si>
  <si>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</si>
  <si>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</si>
  <si>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</si>
  <si>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</si>
  <si>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</si>
  <si>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</si>
  <si>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</si>
  <si>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</si>
  <si>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</si>
  <si>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</si>
  <si>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</si>
  <si>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</si>
  <si>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</si>
  <si>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</si>
  <si>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</si>
  <si>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</si>
  <si>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</si>
  <si>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</si>
  <si>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</si>
  <si>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</si>
  <si>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</si>
  <si>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</si>
  <si>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</si>
  <si>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</si>
  <si>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</si>
  <si>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</si>
  <si>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</si>
  <si>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</si>
  <si>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</si>
  <si>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</si>
  <si>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</si>
  <si>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</si>
  <si>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</si>
  <si>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</si>
  <si>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</si>
  <si>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</si>
  <si>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</si>
  <si>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</si>
  <si>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</si>
  <si>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</si>
  <si>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</si>
  <si>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</si>
  <si>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</si>
  <si>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</si>
  <si>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</si>
  <si>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</si>
  <si>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</si>
  <si>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</si>
  <si>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</si>
  <si>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</si>
  <si>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</si>
  <si>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</si>
  <si>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</si>
  <si>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</si>
  <si>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</si>
  <si>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</si>
  <si>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</si>
  <si>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</si>
  <si>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</si>
  <si>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</si>
  <si>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</si>
  <si>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</si>
  <si>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</si>
  <si>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</si>
  <si>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</si>
  <si>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</si>
  <si>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</si>
  <si>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</si>
  <si>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</si>
  <si>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</si>
  <si>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</si>
  <si>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</si>
  <si>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</si>
  <si>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</si>
  <si>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</si>
  <si>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</si>
  <si>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</si>
  <si>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</si>
  <si>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</si>
  <si>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</si>
  <si>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</si>
  <si>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</si>
  <si>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</si>
  <si>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</si>
  <si>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</si>
  <si>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</si>
  <si>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</si>
  <si>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</si>
  <si>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</si>
  <si>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</si>
  <si>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</si>
  <si>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</si>
  <si>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</si>
  <si>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</si>
  <si>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</si>
  <si>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</si>
  <si>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</si>
  <si>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</si>
  <si>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</si>
  <si>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</si>
  <si>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</si>
  <si>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</si>
  <si>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</si>
  <si>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</si>
  <si>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</si>
  <si>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</si>
  <si>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</si>
  <si>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</si>
  <si>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</si>
  <si>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</si>
  <si>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</si>
  <si>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</si>
  <si>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</si>
  <si>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</si>
  <si>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</si>
  <si>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</si>
  <si>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</si>
  <si>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</si>
  <si>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</si>
  <si>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</si>
  <si>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</si>
  <si>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</si>
  <si>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</si>
  <si>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</si>
  <si>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</si>
  <si>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</si>
  <si>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</si>
  <si>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</si>
  <si>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</si>
  <si>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</si>
  <si>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</si>
  <si>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</si>
  <si>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</si>
  <si>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</si>
  <si>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</si>
  <si>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</si>
  <si>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</si>
  <si>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</si>
  <si>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</si>
  <si>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</si>
  <si>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</si>
  <si>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</si>
  <si>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</si>
  <si>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</si>
  <si>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</si>
  <si>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</si>
  <si>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</si>
  <si>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</si>
  <si>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</si>
  <si>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</si>
  <si>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</si>
  <si>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</si>
  <si>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</si>
  <si>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</si>
  <si>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</si>
  <si>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</si>
  <si>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</si>
  <si>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</si>
  <si>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</si>
  <si>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</si>
  <si>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</si>
  <si>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</si>
  <si>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</si>
  <si>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</si>
  <si>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</si>
  <si>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</si>
  <si>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</si>
  <si>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</si>
  <si>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</si>
  <si>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</si>
  <si>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</si>
  <si>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</si>
  <si>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</si>
  <si>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</si>
  <si>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</si>
  <si>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</si>
  <si>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</si>
  <si>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</si>
  <si>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</si>
  <si>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</si>
  <si>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</si>
  <si>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</si>
  <si>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</si>
  <si>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</si>
  <si>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</si>
  <si>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</si>
  <si>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</si>
  <si>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</si>
  <si>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</si>
  <si>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</si>
  <si>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</si>
  <si>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</si>
  <si>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</si>
  <si>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</si>
  <si>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</si>
  <si>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</si>
  <si>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</si>
  <si>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</si>
  <si>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</si>
  <si>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</si>
  <si>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</si>
  <si>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</si>
  <si>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</si>
  <si>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</si>
  <si>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</si>
  <si>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</si>
  <si>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</si>
  <si>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</si>
  <si>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</si>
  <si>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</si>
  <si>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</si>
  <si>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</si>
  <si>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</si>
  <si>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</si>
  <si>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</si>
  <si>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</si>
  <si>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</si>
  <si>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</si>
  <si>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</si>
  <si>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</si>
  <si>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</si>
  <si>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</si>
  <si>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</si>
  <si>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</si>
  <si>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</si>
  <si>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</si>
  <si>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</si>
  <si>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</si>
  <si>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</si>
  <si>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</si>
  <si>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</si>
  <si>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</si>
  <si>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</si>
  <si>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</si>
  <si>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</si>
  <si>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</si>
  <si>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</si>
  <si>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</si>
  <si>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</si>
  <si>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</si>
  <si>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</si>
  <si>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</si>
  <si>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</si>
  <si>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</si>
  <si>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</si>
  <si>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</si>
  <si>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</si>
  <si>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</si>
  <si>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</si>
  <si>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</si>
  <si>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</si>
  <si>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</si>
  <si>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</si>
  <si>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</si>
  <si>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</si>
  <si>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</si>
  <si>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</si>
  <si>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</si>
  <si>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</si>
  <si>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</si>
  <si>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</si>
  <si>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</si>
  <si>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</si>
  <si>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</si>
  <si>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</si>
  <si>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</si>
  <si>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</si>
  <si>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</si>
  <si>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</si>
  <si>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</si>
  <si>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</si>
  <si>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</si>
  <si>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</si>
  <si>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</si>
  <si>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</si>
  <si>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</si>
  <si>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</si>
  <si>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</si>
  <si>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</si>
  <si>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</si>
  <si>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</si>
  <si>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</si>
  <si>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</si>
  <si>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</si>
  <si>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</si>
  <si>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</si>
  <si>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</si>
  <si>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</si>
  <si>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</si>
  <si>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</si>
  <si>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</si>
  <si>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</si>
  <si>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</si>
  <si>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</si>
  <si>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</si>
  <si>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</si>
  <si>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</si>
  <si>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</si>
  <si>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</si>
  <si>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</si>
  <si>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</si>
  <si>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</si>
  <si>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</si>
  <si>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</si>
  <si>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</si>
  <si>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</si>
  <si>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</si>
  <si>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</si>
  <si>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</si>
  <si>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</si>
  <si>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</si>
  <si>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</si>
  <si>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</si>
  <si>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</si>
  <si>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</si>
  <si>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</si>
  <si>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</si>
  <si>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</si>
  <si>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</si>
  <si>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</si>
  <si>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</si>
  <si>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</si>
  <si>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</si>
  <si>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</si>
  <si>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</si>
  <si>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</si>
  <si>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</si>
  <si>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</si>
  <si>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</si>
  <si>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</si>
  <si>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</si>
  <si>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</si>
  <si>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</si>
  <si>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</si>
  <si>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</si>
  <si>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</si>
  <si>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</si>
  <si>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</si>
  <si>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</si>
  <si>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</si>
  <si>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</si>
  <si>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</si>
  <si>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</si>
  <si>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</si>
  <si>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</si>
  <si>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</si>
  <si>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</si>
  <si>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</si>
  <si>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</si>
  <si>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</si>
  <si>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</si>
  <si>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</si>
  <si>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</si>
  <si>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</si>
  <si>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</si>
  <si>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</si>
  <si>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</si>
  <si>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</si>
  <si>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</si>
  <si>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</si>
  <si>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</si>
  <si>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</si>
  <si>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</si>
  <si>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</si>
  <si>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</si>
  <si>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</si>
  <si>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</si>
  <si>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</si>
  <si>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</si>
  <si>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</si>
  <si>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</si>
  <si>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</si>
  <si>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</si>
  <si>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</si>
  <si>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</si>
  <si>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</si>
  <si>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</si>
  <si>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</si>
  <si>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</si>
  <si>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</si>
  <si>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</si>
  <si>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</si>
  <si>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</si>
  <si>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</si>
  <si>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</si>
  <si>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</si>
  <si>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</si>
  <si>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</si>
  <si>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</si>
  <si>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</si>
  <si>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</si>
  <si>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</si>
  <si>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</si>
  <si>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</si>
  <si>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</si>
  <si>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</si>
  <si>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</si>
  <si>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</si>
  <si>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</si>
  <si>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</si>
  <si>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</si>
  <si>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</si>
  <si>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</si>
  <si>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</si>
  <si>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</si>
  <si>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</si>
  <si>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</si>
  <si>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</si>
  <si>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</si>
  <si>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</si>
  <si>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</si>
  <si>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</si>
  <si>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</si>
  <si>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</si>
  <si>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</si>
  <si>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</si>
  <si>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</si>
  <si>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</si>
  <si>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</si>
  <si>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</si>
  <si>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</si>
  <si>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</si>
  <si>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</si>
  <si>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</si>
  <si>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</si>
  <si>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</si>
  <si>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</si>
  <si>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</si>
  <si>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</si>
  <si>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</si>
  <si>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</si>
  <si>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</si>
  <si>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</si>
  <si>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</si>
  <si>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</si>
  <si>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</si>
  <si>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</si>
  <si>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</si>
  <si>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</si>
  <si>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</si>
  <si>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</si>
  <si>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</si>
  <si>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</si>
  <si>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</si>
  <si>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</si>
  <si>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</si>
  <si>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</si>
  <si>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</si>
  <si>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</si>
  <si>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</si>
  <si>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</si>
  <si>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</si>
  <si>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</si>
  <si>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</si>
  <si>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</si>
  <si>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</si>
  <si>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</si>
  <si>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</si>
  <si>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</si>
  <si>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</si>
  <si>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</si>
  <si>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</si>
  <si>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</si>
  <si>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</si>
  <si>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</si>
  <si>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</si>
  <si>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</si>
  <si>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</si>
  <si>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</si>
  <si>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</si>
  <si>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</si>
  <si>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</si>
  <si>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</si>
  <si>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</si>
  <si>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</si>
  <si>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</si>
  <si>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</si>
  <si>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</si>
  <si>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</si>
  <si>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</si>
  <si>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</si>
  <si>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</si>
  <si>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</si>
  <si>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</si>
  <si>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</si>
  <si>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</si>
  <si>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</si>
  <si>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</si>
  <si>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</si>
  <si>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</si>
  <si>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</si>
  <si>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</si>
  <si>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</si>
  <si>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</si>
  <si>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</si>
  <si>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</si>
  <si>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</si>
  <si>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</si>
  <si>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</si>
  <si>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</si>
  <si>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</si>
  <si>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</si>
  <si>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</si>
  <si>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</si>
  <si>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</si>
  <si>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</si>
  <si>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</si>
  <si>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</si>
  <si>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</si>
  <si>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</si>
  <si>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</si>
  <si>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</si>
  <si>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</si>
  <si>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</si>
  <si>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</si>
  <si>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</si>
  <si>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</si>
  <si>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</si>
  <si>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</si>
  <si>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</si>
  <si>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</si>
  <si>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</si>
  <si>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</si>
  <si>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</si>
  <si>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</si>
  <si>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</si>
  <si>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</si>
  <si>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</si>
  <si>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</si>
  <si>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</si>
  <si>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</si>
  <si>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</si>
  <si>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</si>
  <si>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</si>
  <si>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</si>
  <si>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</si>
  <si>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</si>
  <si>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</si>
  <si>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</si>
  <si>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</si>
  <si>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</si>
  <si>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</si>
  <si>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</si>
  <si>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</si>
  <si>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</si>
  <si>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</si>
  <si>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</si>
  <si>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</si>
  <si>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</si>
  <si>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</si>
  <si>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</si>
  <si>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</si>
  <si>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</si>
  <si>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</si>
  <si>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</si>
  <si>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</si>
  <si>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</si>
  <si>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</si>
  <si>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</si>
  <si>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</si>
  <si>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</si>
  <si>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</si>
  <si>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</si>
  <si>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</si>
  <si>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</si>
  <si>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</si>
  <si>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</si>
  <si>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</si>
  <si>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</si>
  <si>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</si>
  <si>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</si>
  <si>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</si>
  <si>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</si>
  <si>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</si>
  <si>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</si>
  <si>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</si>
  <si>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</si>
  <si>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</si>
  <si>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</si>
  <si>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</si>
  <si>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</si>
  <si>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</si>
  <si>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</si>
  <si>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</si>
  <si>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</si>
  <si>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</si>
  <si>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</si>
  <si>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</si>
  <si>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</si>
  <si>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</si>
  <si>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</si>
  <si>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</si>
  <si>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</si>
  <si>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</si>
  <si>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</si>
  <si>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</si>
  <si>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</si>
  <si>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</si>
  <si>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</si>
  <si>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</si>
  <si>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</si>
  <si>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</si>
  <si>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</si>
  <si>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</si>
  <si>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</si>
  <si>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</si>
  <si>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</si>
  <si>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</si>
  <si>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</si>
  <si>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</si>
  <si>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</si>
  <si>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</si>
  <si>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</si>
  <si>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</si>
  <si>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</si>
  <si>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</si>
  <si>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</si>
  <si>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</si>
  <si>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</si>
  <si>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</si>
  <si>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</si>
  <si>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</si>
  <si>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</si>
  <si>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</si>
  <si>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</si>
  <si>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</si>
  <si>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</si>
  <si>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</si>
  <si>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</si>
  <si>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</si>
  <si>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</si>
  <si>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</si>
  <si>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</si>
  <si>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</si>
  <si>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</si>
  <si>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</si>
  <si>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</si>
  <si>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</si>
  <si>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</si>
  <si>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</si>
  <si>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</si>
  <si>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</si>
  <si>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</si>
  <si>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</si>
  <si>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</si>
  <si>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</si>
  <si>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</si>
  <si>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</si>
  <si>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</si>
  <si>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</si>
  <si>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</si>
  <si>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</si>
  <si>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</si>
  <si>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</si>
  <si>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</si>
  <si>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</si>
  <si>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</si>
  <si>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</si>
  <si>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</si>
  <si>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</si>
  <si>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</si>
  <si>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</si>
  <si>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</si>
  <si>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</si>
  <si>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</si>
  <si>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</si>
  <si>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</si>
  <si>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</si>
  <si>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</si>
  <si>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</si>
  <si>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</si>
  <si>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</si>
  <si>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</si>
  <si>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</si>
  <si>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</si>
  <si>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</si>
  <si>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</si>
  <si>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</si>
  <si>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</si>
  <si>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</si>
  <si>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</si>
  <si>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</si>
  <si>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</si>
  <si>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</si>
  <si>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</si>
  <si>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</si>
  <si>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</si>
  <si>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</si>
  <si>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</si>
  <si>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</si>
  <si>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</si>
  <si>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</si>
  <si>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</si>
  <si>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</si>
  <si>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</si>
  <si>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</si>
  <si>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</si>
  <si>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</si>
  <si>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</si>
  <si>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</si>
  <si>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</si>
  <si>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</si>
  <si>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</si>
  <si>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</si>
  <si>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</si>
  <si>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</si>
  <si>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</si>
  <si>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</si>
  <si>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</si>
  <si>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</si>
  <si>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</si>
  <si>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</si>
  <si>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</si>
  <si>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</si>
  <si>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</si>
  <si>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</si>
  <si>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</si>
  <si>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</si>
  <si>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</si>
  <si>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</si>
  <si>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</si>
  <si>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</si>
  <si>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</si>
  <si>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</si>
  <si>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</si>
  <si>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</si>
  <si>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</si>
  <si>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</si>
  <si>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</si>
  <si>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</si>
  <si>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</si>
  <si>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</si>
  <si>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</si>
  <si>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</si>
  <si>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</si>
  <si>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</si>
  <si>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</si>
  <si>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</si>
  <si>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</si>
  <si>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</si>
  <si>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</si>
  <si>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</si>
  <si>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</si>
  <si>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</si>
  <si>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</si>
  <si>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</si>
  <si>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</si>
  <si>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</si>
  <si>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</si>
  <si>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</si>
  <si>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</si>
  <si>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</si>
  <si>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</si>
  <si>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</si>
  <si>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</si>
  <si>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</si>
  <si>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</si>
  <si>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</si>
  <si>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</si>
  <si>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</si>
  <si>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</si>
  <si>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</si>
  <si>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</si>
  <si>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</si>
  <si>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</si>
  <si>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</si>
  <si>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</si>
  <si>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</si>
  <si>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</si>
  <si>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</si>
  <si>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</si>
  <si>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</si>
  <si>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</si>
  <si>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</si>
  <si>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</si>
  <si>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</si>
  <si>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</si>
  <si>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</si>
  <si>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</si>
  <si>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</si>
  <si>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</si>
  <si>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</si>
  <si>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</si>
  <si>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</si>
  <si>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</si>
  <si>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</si>
  <si>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</si>
  <si>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</si>
  <si>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</si>
  <si>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</si>
  <si>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</si>
  <si>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</si>
  <si>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</si>
  <si>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</si>
  <si>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</si>
  <si>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</si>
  <si>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</si>
  <si>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</si>
  <si>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</si>
  <si>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</si>
  <si>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</si>
  <si>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</si>
  <si>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</si>
  <si>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</si>
  <si>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</si>
  <si>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</si>
  <si>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</si>
  <si>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</si>
  <si>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</si>
  <si>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</si>
  <si>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</si>
  <si>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</si>
  <si>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</si>
  <si>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</si>
  <si>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</si>
  <si>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</si>
  <si>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</si>
  <si>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</si>
  <si>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</si>
  <si>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</si>
  <si>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</si>
  <si>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</si>
  <si>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</si>
  <si>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</si>
  <si>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</si>
  <si>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</si>
  <si>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</si>
  <si>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</si>
  <si>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</si>
  <si>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</si>
  <si>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</si>
  <si>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</si>
  <si>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</si>
  <si>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</si>
  <si>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</si>
  <si>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</si>
  <si>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</si>
  <si>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</si>
  <si>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</si>
  <si>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</si>
  <si>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</si>
  <si>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</si>
  <si>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</si>
  <si>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</si>
  <si>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</si>
  <si>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</si>
  <si>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</si>
  <si>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</si>
  <si>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</si>
  <si>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</si>
  <si>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</si>
  <si>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</si>
  <si>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</si>
  <si>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</si>
  <si>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</si>
  <si>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</si>
  <si>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</si>
  <si>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</si>
  <si>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</si>
  <si>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</si>
  <si>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</si>
  <si>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</si>
  <si>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</si>
  <si>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</si>
  <si>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</si>
  <si>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</si>
  <si>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</si>
  <si>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</si>
  <si>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</si>
  <si>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</si>
  <si>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</si>
  <si>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</si>
  <si>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</si>
  <si>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</si>
  <si>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</si>
  <si>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</si>
  <si>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</si>
  <si>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</si>
  <si>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</si>
  <si>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</si>
  <si>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</si>
  <si>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</si>
  <si>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</si>
  <si>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</si>
  <si>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</si>
  <si>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</si>
  <si>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</si>
  <si>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</si>
  <si>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</si>
  <si>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</si>
  <si>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</si>
  <si>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</si>
  <si>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</si>
  <si>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</si>
  <si>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</si>
  <si>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</si>
  <si>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</si>
  <si>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</si>
  <si>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</si>
  <si>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</si>
  <si>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</si>
  <si>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</si>
  <si>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</si>
  <si>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</si>
  <si>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</si>
  <si>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</si>
  <si>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</si>
  <si>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</si>
  <si>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</si>
  <si>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</si>
  <si>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</si>
  <si>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</si>
  <si>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</si>
  <si>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</si>
  <si>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</si>
  <si>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</si>
  <si>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</si>
  <si>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</si>
  <si>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</si>
  <si>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</si>
  <si>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</si>
  <si>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</si>
  <si>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</si>
  <si>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</si>
  <si>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</si>
  <si>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</si>
  <si>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</si>
  <si>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</si>
  <si>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</si>
  <si>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</si>
  <si>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</si>
  <si>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</si>
  <si>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</si>
  <si>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</si>
  <si>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</si>
  <si>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</si>
  <si>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</si>
  <si>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</si>
  <si>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</si>
  <si>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</si>
  <si>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</si>
  <si>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</si>
  <si>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</si>
  <si>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</si>
  <si>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</si>
  <si>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</si>
  <si>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</si>
  <si>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</si>
  <si>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</si>
  <si>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</si>
  <si>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</si>
  <si>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</si>
  <si>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</si>
  <si>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</si>
  <si>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</si>
  <si>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</si>
  <si>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</si>
  <si>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</si>
  <si>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</si>
  <si>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</si>
  <si>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</si>
  <si>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</si>
  <si>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</si>
  <si>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</si>
  <si>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</si>
  <si>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</si>
  <si>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</si>
  <si>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</si>
  <si>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</si>
  <si>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</si>
  <si>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</si>
  <si>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</si>
  <si>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</si>
  <si>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</si>
  <si>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</si>
  <si>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</si>
  <si>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</si>
  <si>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</si>
  <si>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</si>
  <si>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</si>
  <si>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</si>
  <si>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</si>
  <si>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</si>
  <si>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</si>
  <si>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</si>
  <si>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</si>
  <si>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</si>
  <si>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</si>
  <si>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</si>
  <si>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</si>
  <si>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</si>
  <si>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</si>
  <si>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</si>
  <si>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</si>
  <si>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</si>
  <si>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</si>
  <si>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</si>
  <si>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</si>
  <si>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</si>
  <si>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</si>
  <si>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</si>
  <si>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</si>
  <si>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</si>
  <si>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</si>
  <si>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</si>
  <si>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</si>
  <si>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</si>
  <si>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</si>
  <si>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</si>
  <si>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</si>
  <si>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</si>
  <si>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</si>
  <si>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</si>
  <si>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</si>
  <si>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</si>
  <si>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</si>
  <si>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</si>
  <si>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</si>
  <si>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</si>
  <si>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</si>
  <si>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</si>
  <si>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</si>
  <si>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</si>
  <si>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</si>
  <si>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</si>
  <si>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</si>
  <si>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</si>
  <si>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</si>
  <si>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</si>
  <si>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</si>
  <si>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</si>
  <si>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</si>
  <si>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</si>
  <si>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</si>
  <si>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</si>
  <si>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</si>
  <si>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</si>
  <si>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</si>
  <si>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</si>
  <si>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</si>
  <si>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</si>
  <si>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</si>
  <si>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</si>
  <si>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</si>
  <si>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</si>
  <si>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</si>
  <si>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</si>
  <si>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</si>
  <si>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</si>
  <si>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</si>
  <si>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</si>
  <si>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</si>
  <si>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</si>
  <si>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</si>
  <si>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</si>
  <si>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</si>
  <si>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</si>
  <si>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</si>
  <si>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</si>
  <si>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</si>
  <si>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</si>
  <si>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</si>
  <si>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</si>
  <si>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</si>
  <si>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</si>
  <si>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</si>
  <si>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</si>
  <si>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</si>
  <si>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</si>
  <si>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</si>
  <si>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</si>
  <si>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</si>
  <si>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</si>
  <si>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</si>
  <si>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</si>
  <si>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</si>
  <si>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</si>
  <si>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</si>
  <si>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</si>
  <si>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</si>
  <si>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</si>
  <si>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</si>
  <si>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</si>
  <si>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</si>
  <si>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</si>
  <si>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</si>
  <si>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</si>
  <si>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</si>
  <si>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</si>
  <si>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</si>
  <si>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</si>
  <si>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</si>
  <si>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</si>
  <si>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</si>
  <si>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</si>
  <si>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</si>
  <si>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</si>
  <si>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</si>
  <si>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</si>
  <si>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</si>
  <si>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</si>
  <si>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</si>
  <si>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</si>
  <si>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</si>
  <si>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</si>
  <si>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</si>
  <si>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</si>
  <si>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</si>
  <si>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</si>
  <si>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</si>
  <si>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</si>
  <si>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</si>
  <si>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</si>
  <si>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</si>
  <si>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</si>
  <si>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</si>
  <si>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</si>
  <si>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</si>
  <si>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</si>
  <si>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</si>
  <si>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</si>
  <si>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</si>
  <si>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</si>
  <si>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</si>
  <si>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</si>
  <si>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</si>
  <si>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</si>
  <si>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</si>
  <si>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</si>
  <si>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</si>
  <si>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</si>
  <si>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</si>
  <si>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</si>
  <si>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</si>
  <si>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</si>
  <si>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</si>
  <si>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</si>
  <si>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</si>
  <si>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</si>
  <si>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</si>
  <si>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</si>
  <si>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</si>
  <si>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</si>
  <si>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</si>
  <si>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</si>
  <si>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</si>
  <si>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</si>
  <si>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</si>
  <si>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</si>
  <si>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</si>
  <si>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</si>
  <si>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</si>
  <si>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</si>
  <si>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</si>
  <si>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</si>
  <si>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</si>
  <si>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</si>
  <si>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</si>
  <si>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</si>
  <si>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</si>
  <si>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</si>
  <si>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</si>
  <si>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</si>
  <si>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</si>
  <si>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</si>
  <si>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</si>
  <si>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</si>
  <si>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</si>
  <si>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</si>
  <si>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</si>
  <si>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</si>
  <si>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</si>
  <si>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</si>
  <si>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</si>
  <si>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</si>
  <si>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</si>
  <si>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</si>
  <si>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</si>
  <si>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</si>
  <si>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</si>
  <si>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</si>
  <si>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</si>
  <si>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</si>
  <si>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</si>
  <si>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</si>
  <si>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</si>
  <si>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</si>
  <si>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</si>
  <si>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</si>
  <si>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</si>
  <si>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</si>
  <si>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</si>
  <si>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</si>
  <si>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</si>
  <si>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</si>
  <si>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</si>
  <si>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</si>
  <si>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</si>
  <si>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</si>
  <si>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</si>
  <si>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</si>
  <si>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</si>
  <si>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</si>
  <si>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</si>
  <si>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</si>
  <si>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</si>
  <si>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</si>
  <si>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</si>
  <si>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</si>
  <si>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</si>
  <si>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</si>
  <si>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</si>
  <si>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</si>
  <si>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</si>
  <si>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</si>
  <si>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</si>
  <si>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</si>
  <si>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</si>
  <si>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</si>
  <si>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</si>
  <si>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</si>
  <si>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</si>
  <si>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</si>
  <si>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</si>
  <si>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</si>
  <si>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</si>
  <si>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</si>
  <si>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</si>
  <si>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</si>
  <si>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</si>
  <si>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</si>
  <si>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</si>
  <si>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</si>
  <si>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</si>
  <si>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</si>
  <si>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</si>
  <si>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</si>
  <si>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</si>
  <si>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</si>
  <si>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</si>
  <si>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</si>
  <si>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</si>
  <si>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</si>
  <si>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</si>
  <si>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</si>
  <si>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</si>
  <si>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</si>
  <si>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</si>
  <si>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</si>
  <si>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</si>
  <si>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</si>
  <si>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</si>
  <si>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</si>
  <si>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</si>
  <si>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</si>
  <si>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</si>
  <si>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</si>
  <si>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</si>
  <si>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</si>
  <si>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</si>
  <si>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</si>
  <si>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</si>
  <si>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</si>
  <si>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</si>
  <si>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</si>
  <si>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</si>
  <si>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</si>
  <si>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</si>
  <si>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</si>
  <si>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</si>
  <si>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</si>
  <si>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</si>
  <si>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</si>
  <si>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</si>
  <si>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</si>
  <si>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</si>
  <si>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</si>
  <si>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</si>
  <si>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</si>
  <si>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</si>
  <si>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</si>
  <si>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</si>
  <si>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</si>
  <si>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</si>
  <si>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</si>
  <si>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</si>
  <si>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</si>
  <si>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</si>
  <si>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</si>
  <si>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</si>
  <si>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</si>
  <si>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</si>
  <si>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</si>
  <si>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</si>
  <si>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</si>
  <si>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</si>
  <si>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</si>
  <si>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</si>
  <si>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</si>
  <si>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</si>
  <si>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</si>
  <si>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</si>
  <si>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</si>
  <si>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</si>
  <si>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</si>
  <si>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</si>
  <si>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</si>
  <si>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</si>
  <si>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</si>
  <si>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</si>
  <si>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</si>
  <si>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</si>
  <si>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</si>
  <si>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</si>
  <si>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</si>
  <si>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</si>
  <si>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</si>
  <si>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</si>
  <si>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</si>
  <si>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</si>
  <si>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</si>
  <si>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</si>
  <si>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</si>
  <si>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</si>
  <si>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</si>
  <si>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</si>
  <si>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</si>
  <si>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</si>
  <si>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</si>
  <si>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</si>
  <si>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</si>
  <si>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</si>
  <si>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</si>
  <si>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</si>
  <si>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</si>
  <si>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</si>
  <si>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</si>
  <si>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</si>
  <si>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</si>
  <si>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</si>
  <si>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</si>
  <si>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</si>
  <si>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</si>
  <si>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</si>
  <si>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</si>
  <si>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</si>
  <si>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</si>
  <si>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</si>
  <si>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</si>
  <si>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</si>
  <si>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</si>
  <si>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</si>
  <si>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</si>
  <si>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</si>
  <si>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</si>
  <si>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</si>
  <si>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</si>
  <si>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</si>
  <si>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</si>
  <si>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</si>
  <si>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</si>
  <si>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</si>
  <si>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</si>
  <si>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</si>
  <si>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</si>
  <si>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</si>
  <si>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</si>
  <si>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</si>
  <si>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</si>
  <si>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</si>
  <si>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</si>
  <si>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</si>
  <si>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</si>
  <si>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</si>
  <si>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</si>
  <si>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</si>
  <si>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</si>
  <si>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</si>
  <si>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</si>
  <si>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</si>
  <si>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</si>
  <si>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</si>
  <si>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</si>
  <si>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</si>
  <si>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</si>
  <si>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</si>
  <si>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</si>
  <si>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</si>
  <si>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</si>
  <si>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</si>
  <si>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</si>
  <si>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</si>
  <si>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</si>
  <si>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</si>
  <si>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</si>
  <si>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</si>
  <si>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</si>
  <si>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</si>
  <si>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</si>
  <si>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</si>
  <si>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</si>
  <si>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</si>
  <si>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</si>
  <si>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</si>
  <si>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</si>
  <si>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</si>
  <si>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</si>
  <si>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</si>
  <si>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</si>
  <si>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</si>
  <si>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</si>
  <si>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</si>
  <si>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</si>
  <si>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</si>
  <si>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</si>
  <si>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</si>
  <si>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</si>
  <si>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</si>
  <si>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</si>
  <si>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</si>
  <si>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</si>
  <si>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</si>
  <si>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</si>
  <si>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</si>
  <si>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</si>
  <si>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</si>
  <si>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</si>
  <si>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</si>
  <si>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</si>
  <si>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</si>
  <si>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</si>
  <si>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</si>
  <si>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</si>
  <si>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</si>
  <si>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</si>
  <si>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</si>
  <si>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</si>
  <si>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</si>
  <si>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</si>
  <si>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</si>
  <si>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</si>
  <si>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</si>
  <si>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</si>
  <si>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</si>
  <si>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</si>
  <si>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</si>
  <si>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</si>
  <si>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</si>
  <si>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</si>
  <si>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</si>
  <si>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</si>
  <si>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</si>
  <si>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</si>
  <si>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</si>
  <si>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</si>
  <si>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</si>
  <si>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</si>
  <si>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</si>
  <si>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</si>
  <si>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</si>
  <si>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</si>
  <si>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</si>
  <si>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</si>
  <si>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</si>
  <si>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</si>
  <si>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</si>
  <si>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</si>
  <si>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</si>
  <si>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</si>
  <si>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</si>
  <si>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</si>
  <si>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</si>
  <si>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</si>
  <si>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</si>
  <si>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</si>
  <si>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</si>
  <si>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</si>
  <si>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</si>
  <si>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</si>
  <si>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</si>
  <si>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</si>
  <si>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</si>
  <si>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</si>
  <si>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</si>
  <si>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</si>
  <si>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</si>
  <si>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</si>
  <si>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</si>
  <si>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</si>
  <si>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</si>
  <si>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</si>
  <si>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</si>
  <si>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</si>
  <si>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</si>
  <si>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</si>
  <si>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</si>
  <si>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</si>
  <si>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</si>
  <si>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</si>
  <si>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</si>
  <si>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</si>
  <si>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</si>
  <si>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</si>
  <si>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</si>
  <si>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</si>
  <si>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</si>
  <si>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</si>
  <si>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</si>
  <si>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</si>
  <si>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</si>
  <si>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</si>
  <si>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</si>
  <si>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</si>
  <si>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</si>
  <si>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</si>
  <si>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</si>
  <si>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</si>
  <si>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</si>
  <si>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</si>
  <si>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</si>
  <si>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</si>
  <si>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</si>
  <si>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</si>
  <si>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</si>
  <si>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</si>
  <si>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</si>
  <si>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</si>
  <si>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</si>
  <si>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</si>
  <si>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</si>
  <si>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</si>
  <si>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</si>
  <si>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</si>
  <si>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</si>
  <si>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</si>
  <si>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</si>
  <si>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</si>
  <si>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</si>
  <si>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</si>
  <si>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</si>
  <si>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</si>
  <si>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</si>
  <si>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</si>
  <si>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</si>
  <si>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</si>
  <si>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</si>
  <si>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</si>
  <si>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</si>
  <si>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</si>
  <si>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</si>
  <si>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</si>
  <si>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</si>
  <si>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</si>
  <si>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</si>
  <si>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</si>
  <si>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</si>
  <si>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</si>
  <si>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</si>
  <si>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</si>
  <si>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</si>
  <si>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</si>
  <si>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</si>
  <si>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</si>
  <si>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</si>
  <si>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</si>
  <si>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</si>
  <si>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</si>
  <si>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</si>
  <si>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</si>
  <si>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</si>
  <si>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</si>
  <si>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</si>
  <si>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</si>
  <si>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</si>
  <si>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</si>
  <si>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</si>
  <si>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</si>
  <si>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</si>
  <si>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</si>
  <si>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</si>
  <si>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</si>
  <si>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</si>
  <si>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</si>
  <si>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</si>
  <si>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</si>
  <si>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</si>
  <si>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</si>
  <si>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</si>
  <si>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</si>
  <si>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</si>
  <si>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</si>
  <si>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</si>
  <si>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</si>
  <si>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</si>
  <si>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</si>
  <si>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</si>
  <si>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</si>
  <si>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</si>
  <si>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</si>
  <si>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</si>
  <si>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</si>
  <si>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</si>
  <si>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</si>
  <si>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</si>
  <si>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</si>
  <si>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</si>
  <si>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</si>
  <si>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</si>
  <si>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</si>
  <si>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</si>
  <si>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</si>
  <si>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</si>
  <si>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</si>
  <si>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</si>
  <si>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</si>
  <si>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</si>
  <si>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</si>
  <si>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</si>
  <si>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</si>
  <si>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</si>
  <si>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</si>
  <si>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</si>
  <si>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</si>
  <si>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</si>
  <si>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</si>
  <si>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</si>
  <si>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</si>
  <si>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</si>
  <si>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</si>
  <si>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</si>
  <si>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</si>
  <si>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</si>
  <si>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</si>
  <si>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</si>
  <si>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</si>
  <si>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</si>
  <si>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</si>
  <si>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</si>
  <si>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</si>
  <si>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</si>
  <si>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</si>
  <si>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</si>
  <si>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</si>
  <si>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</si>
  <si>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</si>
  <si>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</si>
  <si>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</si>
  <si>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</si>
  <si>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</si>
  <si>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</si>
  <si>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</si>
  <si>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</si>
  <si>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</si>
  <si>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</si>
  <si>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</si>
  <si>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</si>
  <si>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</si>
  <si>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</si>
  <si>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</si>
  <si>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</si>
  <si>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</si>
  <si>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</si>
  <si>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</si>
  <si>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</si>
  <si>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</si>
  <si>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</si>
  <si>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</si>
  <si>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</si>
  <si>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</si>
  <si>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</si>
  <si>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</si>
  <si>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</si>
  <si>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</si>
  <si>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</si>
  <si>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</si>
  <si>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</si>
  <si>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</si>
  <si>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</si>
  <si>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</si>
  <si>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</si>
  <si>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</si>
  <si>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</si>
  <si>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</si>
  <si>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</si>
  <si>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</si>
  <si>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</si>
  <si>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</si>
  <si>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</si>
  <si>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</si>
  <si>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</si>
  <si>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</si>
  <si>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</si>
  <si>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</si>
  <si>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</si>
  <si>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</si>
  <si>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</si>
  <si>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</si>
  <si>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</si>
  <si>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</si>
  <si>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</si>
  <si>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</si>
  <si>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</si>
  <si>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</si>
  <si>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</si>
  <si>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</si>
  <si>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</si>
  <si>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</si>
  <si>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</si>
  <si>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</si>
  <si>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</si>
  <si>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</si>
  <si>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</si>
  <si>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</si>
  <si>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</si>
  <si>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</si>
  <si>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</si>
  <si>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</si>
  <si>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</si>
  <si>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</si>
  <si>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</si>
  <si>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</si>
  <si>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</si>
  <si>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</si>
  <si>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</si>
  <si>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</si>
  <si>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</si>
  <si>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</si>
  <si>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</si>
  <si>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</si>
  <si>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</si>
  <si>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</si>
  <si>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</si>
  <si>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</si>
  <si>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</si>
  <si>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</si>
  <si>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</si>
  <si>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</si>
  <si>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</si>
  <si>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</si>
  <si>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</si>
  <si>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</si>
  <si>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</si>
  <si>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</si>
  <si>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</si>
  <si>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</si>
  <si>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</si>
  <si>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</si>
  <si>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</si>
  <si>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</si>
  <si>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</si>
  <si>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</si>
  <si>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</si>
  <si>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</si>
  <si>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</si>
  <si>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</si>
  <si>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</si>
  <si>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</si>
  <si>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</si>
  <si>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</si>
  <si>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</si>
  <si>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</si>
  <si>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</si>
  <si>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</si>
  <si>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</si>
  <si>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</si>
  <si>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</si>
  <si>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</si>
  <si>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</si>
  <si>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</si>
  <si>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</si>
  <si>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</si>
  <si>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</si>
  <si>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</si>
  <si>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</si>
  <si>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</si>
  <si>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</si>
  <si>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</si>
  <si>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</si>
  <si>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</si>
  <si>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</si>
  <si>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</si>
  <si>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</si>
  <si>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</si>
  <si>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</si>
  <si>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</si>
  <si>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</si>
  <si>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</si>
  <si>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</si>
  <si>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</si>
  <si>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</si>
  <si>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</si>
  <si>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</si>
  <si>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</si>
  <si>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</si>
  <si>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</si>
  <si>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</si>
  <si>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</si>
  <si>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</si>
  <si>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</si>
  <si>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</si>
  <si>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</si>
  <si>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</si>
  <si>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</si>
  <si>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</si>
  <si>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</si>
  <si>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</si>
  <si>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</si>
  <si>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</si>
  <si>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</si>
  <si>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</si>
  <si>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</si>
  <si>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</si>
  <si>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</si>
  <si>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</si>
  <si>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</si>
  <si>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</si>
  <si>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</si>
  <si>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</si>
  <si>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</si>
  <si>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</si>
  <si>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</si>
  <si>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</si>
  <si>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</si>
  <si>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</si>
  <si>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</si>
  <si>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</si>
  <si>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</si>
  <si>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</si>
  <si>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</si>
  <si>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</si>
  <si>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</si>
  <si>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</si>
  <si>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</si>
  <si>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</si>
  <si>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</si>
  <si>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</si>
  <si>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</si>
  <si>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</si>
  <si>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</si>
  <si>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</si>
  <si>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</si>
  <si>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</si>
  <si>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</si>
  <si>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</si>
  <si>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</si>
  <si>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</si>
  <si>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</si>
  <si>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</si>
  <si>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</si>
  <si>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</si>
  <si>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</si>
  <si>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</si>
  <si>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</si>
  <si>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</si>
  <si>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</si>
  <si>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</si>
  <si>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</si>
  <si>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</si>
  <si>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</si>
  <si>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</si>
  <si>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</si>
  <si>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</si>
  <si>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</si>
  <si>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</si>
  <si>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</si>
  <si>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</si>
  <si>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</si>
  <si>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</si>
  <si>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</si>
  <si>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</si>
  <si>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</si>
  <si>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</si>
  <si>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</si>
  <si>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</si>
  <si>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</si>
  <si>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</si>
  <si>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</si>
  <si>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</si>
  <si>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</si>
  <si>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</si>
  <si>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</si>
  <si>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</si>
  <si>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</si>
  <si>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</si>
  <si>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</si>
  <si>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</si>
  <si>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</si>
  <si>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</si>
  <si>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</si>
  <si>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</si>
  <si>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</si>
  <si>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</si>
  <si>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</si>
  <si>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</si>
  <si>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</si>
  <si>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</si>
  <si>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</si>
  <si>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</si>
  <si>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</si>
  <si>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</si>
  <si>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</si>
  <si>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</si>
  <si>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</si>
  <si>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</si>
  <si>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</si>
  <si>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</si>
  <si>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</si>
  <si>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</si>
  <si>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</si>
  <si>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</si>
  <si>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</si>
  <si>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</si>
  <si>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</si>
  <si>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</si>
  <si>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</si>
  <si>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</si>
  <si>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</si>
  <si>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</si>
  <si>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</si>
  <si>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</si>
  <si>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</si>
  <si>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</si>
  <si>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</si>
  <si>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</si>
  <si>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</si>
  <si>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</si>
  <si>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</si>
  <si>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</si>
  <si>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</si>
  <si>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</si>
  <si>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</si>
  <si>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</si>
  <si>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</si>
  <si>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</si>
  <si>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</si>
  <si>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</si>
  <si>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</si>
  <si>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</si>
  <si>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</si>
  <si>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</si>
  <si>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</si>
  <si>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</si>
  <si>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</si>
  <si>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</si>
  <si>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</si>
  <si>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</si>
  <si>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</si>
  <si>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</si>
  <si>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</si>
  <si>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</si>
  <si>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</si>
  <si>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</si>
  <si>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</si>
  <si>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</si>
  <si>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</si>
  <si>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</si>
  <si>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</si>
  <si>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</si>
  <si>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</si>
  <si>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</si>
  <si>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</si>
  <si>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</si>
  <si>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</si>
  <si>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</si>
  <si>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</si>
  <si>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</si>
  <si>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</si>
  <si>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</si>
  <si>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</si>
  <si>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</si>
  <si>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</si>
  <si>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</si>
  <si>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</si>
  <si>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</si>
  <si>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</si>
  <si>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</si>
  <si>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</si>
  <si>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</si>
  <si>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</si>
  <si>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</si>
  <si>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</si>
  <si>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</si>
  <si>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</si>
  <si>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</si>
  <si>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</si>
  <si>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</si>
  <si>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</si>
  <si>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</si>
  <si>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</si>
  <si>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</si>
  <si>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</si>
  <si>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</si>
  <si>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</si>
  <si>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</si>
  <si>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</si>
  <si>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</si>
  <si>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</si>
  <si>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</si>
  <si>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</si>
  <si>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</si>
  <si>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</si>
  <si>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</si>
  <si>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</si>
  <si>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</si>
  <si>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</si>
  <si>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</si>
  <si>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</si>
  <si>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</si>
  <si>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</si>
  <si>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</si>
  <si>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</si>
  <si>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</si>
  <si>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</si>
  <si>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</si>
  <si>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</si>
  <si>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</si>
  <si>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</si>
  <si>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</si>
  <si>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</si>
  <si>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</si>
  <si>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</si>
  <si>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</si>
  <si>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</si>
  <si>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</si>
  <si>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</si>
  <si>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</si>
  <si>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</si>
  <si>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</si>
  <si>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</si>
  <si>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</si>
  <si>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</si>
  <si>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</si>
  <si>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</si>
  <si>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</si>
  <si>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</si>
  <si>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</si>
  <si>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</si>
  <si>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</si>
  <si>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</si>
  <si>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</si>
  <si>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</si>
  <si>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</si>
  <si>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</si>
  <si>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</si>
  <si>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</si>
  <si>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</si>
  <si>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</si>
  <si>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</si>
  <si>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</si>
  <si>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</si>
  <si>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</si>
  <si>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</si>
  <si>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</si>
  <si>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</si>
  <si>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</si>
  <si>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</si>
  <si>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</si>
  <si>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</si>
  <si>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</si>
  <si>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</si>
  <si>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</si>
  <si>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</si>
  <si>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</si>
  <si>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</si>
  <si>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</si>
  <si>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</si>
  <si>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</si>
  <si>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</si>
  <si>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</si>
  <si>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</si>
  <si>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</si>
  <si>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</si>
  <si>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</si>
  <si>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</si>
  <si>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</si>
  <si>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</si>
  <si>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</si>
  <si>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</si>
  <si>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</si>
  <si>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</si>
  <si>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</si>
  <si>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</si>
  <si>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</si>
  <si>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</si>
  <si>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</si>
  <si>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</si>
  <si>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</si>
  <si>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</si>
  <si>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</si>
  <si>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</si>
  <si>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</si>
  <si>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</si>
  <si>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</si>
  <si>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</si>
  <si>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</si>
  <si>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</si>
  <si>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</si>
  <si>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</si>
  <si>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</si>
  <si>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</si>
  <si>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</si>
  <si>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</si>
  <si>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</si>
  <si>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</si>
  <si>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</si>
  <si>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</si>
  <si>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</si>
  <si>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</si>
  <si>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</si>
  <si>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</si>
  <si>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</si>
  <si>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</si>
  <si>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</si>
  <si>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</si>
  <si>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</si>
  <si>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</si>
  <si>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</si>
  <si>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</si>
  <si>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</si>
  <si>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</si>
  <si>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</si>
  <si>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</si>
  <si>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</si>
  <si>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</si>
  <si>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</si>
  <si>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</si>
  <si>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</si>
  <si>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</si>
  <si>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</si>
  <si>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</si>
  <si>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</si>
  <si>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</si>
  <si>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</si>
  <si>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</si>
  <si>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</si>
  <si>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</si>
  <si>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</si>
  <si>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</si>
  <si>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</si>
  <si>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</si>
  <si>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</si>
  <si>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</si>
  <si>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</si>
  <si>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</si>
  <si>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</si>
  <si>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</si>
  <si>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</si>
  <si>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</si>
  <si>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</si>
  <si>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</si>
  <si>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</si>
  <si>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</si>
  <si>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</si>
  <si>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</si>
  <si>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</si>
  <si>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</si>
  <si>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</si>
  <si>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</si>
  <si>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</si>
  <si>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</si>
  <si>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</si>
  <si>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</si>
  <si>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</si>
  <si>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</si>
  <si>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</si>
  <si>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</si>
  <si>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</si>
  <si>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</si>
  <si>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</si>
  <si>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</si>
  <si>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</si>
  <si>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</si>
  <si>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</si>
  <si>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</si>
  <si>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</si>
  <si>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</si>
  <si>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</si>
  <si>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</si>
  <si>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</si>
  <si>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</si>
  <si>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</si>
  <si>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</si>
  <si>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</si>
  <si>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</si>
  <si>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</si>
  <si>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</si>
  <si>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</si>
  <si>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</si>
  <si>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</si>
  <si>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</si>
  <si>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</si>
  <si>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</si>
  <si>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</si>
  <si>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</si>
  <si>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</si>
  <si>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</si>
  <si>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</si>
  <si>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</si>
  <si>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</si>
  <si>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</si>
  <si>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</si>
  <si>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</si>
  <si>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</si>
  <si>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</si>
  <si>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</si>
  <si>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</si>
  <si>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</si>
  <si>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</si>
  <si>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</si>
  <si>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</si>
  <si>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</si>
  <si>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</si>
  <si>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</si>
  <si>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</si>
  <si>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</si>
  <si>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</si>
  <si>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</si>
  <si>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</si>
  <si>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</si>
  <si>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</si>
  <si>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</si>
  <si>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</si>
  <si>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</si>
  <si>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</si>
  <si>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</si>
  <si>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</si>
  <si>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</si>
  <si>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</si>
  <si>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</si>
  <si>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</si>
  <si>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</si>
  <si>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</si>
  <si>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</si>
  <si>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</si>
  <si>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</si>
  <si>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</si>
  <si>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</si>
  <si>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</si>
  <si>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</si>
  <si>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</si>
  <si>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</si>
  <si>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</si>
  <si>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</si>
  <si>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</si>
  <si>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</si>
  <si>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</si>
  <si>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</si>
  <si>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</si>
  <si>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</si>
  <si>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</si>
  <si>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</si>
  <si>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</si>
  <si>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</si>
  <si>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</si>
  <si>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</si>
  <si>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</si>
  <si>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</si>
  <si>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</si>
  <si>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</si>
  <si>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</si>
  <si>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</si>
  <si>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</si>
  <si>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</si>
  <si>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</si>
  <si>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</si>
  <si>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</si>
  <si>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</si>
  <si>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</si>
  <si>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</si>
  <si>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</si>
  <si>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</si>
  <si>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</si>
  <si>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</si>
  <si>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</si>
  <si>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</si>
  <si>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</si>
  <si>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</si>
  <si>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</si>
  <si>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</si>
  <si>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</si>
  <si>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</si>
  <si>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</si>
  <si>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</si>
  <si>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</si>
  <si>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</si>
  <si>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</si>
  <si>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</si>
  <si>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</si>
  <si>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</si>
  <si>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</si>
  <si>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</si>
  <si>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</si>
  <si>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</si>
  <si>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</si>
  <si>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</si>
  <si>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</si>
  <si>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</si>
  <si>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</si>
  <si>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</si>
  <si>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</si>
  <si>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</si>
  <si>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</si>
  <si>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</si>
  <si>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</si>
  <si>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</si>
  <si>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</si>
  <si>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</si>
  <si>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</si>
  <si>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</si>
  <si>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</si>
  <si>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</si>
  <si>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</si>
  <si>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</si>
  <si>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</si>
  <si>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</si>
  <si>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</si>
  <si>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</si>
  <si>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</si>
  <si>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</si>
  <si>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</si>
  <si>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</si>
  <si>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</si>
  <si>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</si>
  <si>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</si>
  <si>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</si>
  <si>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</si>
  <si>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</si>
  <si>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</si>
  <si>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</si>
  <si>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</si>
  <si>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</si>
  <si>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</si>
  <si>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</si>
  <si>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</si>
  <si>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</si>
  <si>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</si>
  <si>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</si>
  <si>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</si>
  <si>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</si>
  <si>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</si>
  <si>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</si>
  <si>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</si>
  <si>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</si>
  <si>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</si>
  <si>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</si>
  <si>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</si>
  <si>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</si>
  <si>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</si>
  <si>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</si>
  <si>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</si>
  <si>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</si>
  <si>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</si>
  <si>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</si>
  <si>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</si>
  <si>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</si>
  <si>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</si>
  <si>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</si>
  <si>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</si>
  <si>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</si>
  <si>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</si>
  <si>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</si>
  <si>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</si>
  <si>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</si>
  <si>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</si>
  <si>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</si>
  <si>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</si>
  <si>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</si>
  <si>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</si>
  <si>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</si>
  <si>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</si>
  <si>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</si>
  <si>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</si>
  <si>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</si>
  <si>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</si>
  <si>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</si>
  <si>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</si>
  <si>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</si>
  <si>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</si>
  <si>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</si>
  <si>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</si>
  <si>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</si>
  <si>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</si>
  <si>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</si>
  <si>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</si>
  <si>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</si>
  <si>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</si>
  <si>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</si>
  <si>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</si>
  <si>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</si>
  <si>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</si>
  <si>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</si>
  <si>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</si>
  <si>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</si>
  <si>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</si>
  <si>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</si>
  <si>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</si>
  <si>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</si>
  <si>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</si>
  <si>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</si>
  <si>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</si>
  <si>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</si>
  <si>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</si>
  <si>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</si>
  <si>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</si>
  <si>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</si>
  <si>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</si>
  <si>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</si>
  <si>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</si>
  <si>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</si>
  <si>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</si>
  <si>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</si>
  <si>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</si>
  <si>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</si>
  <si>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</si>
  <si>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</si>
  <si>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</si>
  <si>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</si>
  <si>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</si>
  <si>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</si>
  <si>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</si>
  <si>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</si>
  <si>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</si>
  <si>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</si>
  <si>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</si>
  <si>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</si>
  <si>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</si>
  <si>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</si>
  <si>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</si>
  <si>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</si>
  <si>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</si>
  <si>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</si>
  <si>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</si>
  <si>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</si>
  <si>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</si>
  <si>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</si>
  <si>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</si>
  <si>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</si>
  <si>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</si>
  <si>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</si>
  <si>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</si>
  <si>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</si>
  <si>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</si>
  <si>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</si>
  <si>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</si>
  <si>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</si>
  <si>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</si>
  <si>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</si>
  <si>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</si>
  <si>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</si>
  <si>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</si>
  <si>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</si>
  <si>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</si>
  <si>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</si>
  <si>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</si>
  <si>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</si>
  <si>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</si>
  <si>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</si>
  <si>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</si>
  <si>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</si>
  <si>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</si>
  <si>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</si>
  <si>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</si>
  <si>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</si>
  <si>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</si>
  <si>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</si>
  <si>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</si>
  <si>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</si>
  <si>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</si>
  <si>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</si>
  <si>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</si>
  <si>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</si>
  <si>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</si>
  <si>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</si>
  <si>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</si>
  <si>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</si>
  <si>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</si>
  <si>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</si>
  <si>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</si>
  <si>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</si>
  <si>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</si>
  <si>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</si>
  <si>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</si>
  <si>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</si>
  <si>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</si>
  <si>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</si>
  <si>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</si>
  <si>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</si>
  <si>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</si>
  <si>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</si>
  <si>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</si>
  <si>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</si>
  <si>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</si>
  <si>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</si>
  <si>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</si>
  <si>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</si>
  <si>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</si>
  <si>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</si>
  <si>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</si>
  <si>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</si>
  <si>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</si>
  <si>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</si>
  <si>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</si>
  <si>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</si>
  <si>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</si>
  <si>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</si>
  <si>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</si>
  <si>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</si>
  <si>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</si>
  <si>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</si>
  <si>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</si>
  <si>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</si>
  <si>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</si>
  <si>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</si>
  <si>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</si>
  <si>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</si>
  <si>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</si>
  <si>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</si>
  <si>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</si>
  <si>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</si>
  <si>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</si>
  <si>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</si>
  <si>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</si>
  <si>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</si>
  <si>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</si>
  <si>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</si>
  <si>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</si>
  <si>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</si>
  <si>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</si>
  <si>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</si>
  <si>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</si>
  <si>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</si>
  <si>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</si>
  <si>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</si>
  <si>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</si>
  <si>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</si>
  <si>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</si>
  <si>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</si>
  <si>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</si>
  <si>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</si>
  <si>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</si>
  <si>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</si>
  <si>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</si>
  <si>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</si>
  <si>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</si>
  <si>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</si>
  <si>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</si>
  <si>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</si>
  <si>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</si>
  <si>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</si>
  <si>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</si>
  <si>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</si>
  <si>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</si>
  <si>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</si>
  <si>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</si>
  <si>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</si>
  <si>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</si>
  <si>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</si>
  <si>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</si>
  <si>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</si>
  <si>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</si>
  <si>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</si>
  <si>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</si>
  <si>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</si>
  <si>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</si>
  <si>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</si>
  <si>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</si>
  <si>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</si>
  <si>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</si>
  <si>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</si>
  <si>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</si>
  <si>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</si>
  <si>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</si>
  <si>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</si>
  <si>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</si>
  <si>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</si>
  <si>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</si>
  <si>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</si>
  <si>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</si>
  <si>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</si>
  <si>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</si>
  <si>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</si>
  <si>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</si>
  <si>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</si>
  <si>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</si>
  <si>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</si>
  <si>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</si>
  <si>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</si>
  <si>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</si>
  <si>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</si>
  <si>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</si>
  <si>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</si>
  <si>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</si>
  <si>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</si>
  <si>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</si>
  <si>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</si>
  <si>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</si>
  <si>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</si>
  <si>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</si>
  <si>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</si>
  <si>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</si>
  <si>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</si>
  <si>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</si>
  <si>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</si>
  <si>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</si>
  <si>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</si>
  <si>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</si>
  <si>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</si>
  <si>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</si>
  <si>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</si>
  <si>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</si>
  <si>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</si>
  <si>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</si>
  <si>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</si>
  <si>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</si>
  <si>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</si>
  <si>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</si>
  <si>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</si>
  <si>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</si>
  <si>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</si>
  <si>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</si>
  <si>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</si>
  <si>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</si>
  <si>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</si>
  <si>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</si>
  <si>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</si>
  <si>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</si>
  <si>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</si>
  <si>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</si>
  <si>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</si>
  <si>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</si>
  <si>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</si>
  <si>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</si>
  <si>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</si>
  <si>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</si>
  <si>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</si>
  <si>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</si>
  <si>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</si>
  <si>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</si>
  <si>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</si>
  <si>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</si>
  <si>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</si>
  <si>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</si>
  <si>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</si>
  <si>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</si>
  <si>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</si>
  <si>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</si>
  <si>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</si>
  <si>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</si>
  <si>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</si>
  <si>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</si>
  <si>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</si>
  <si>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</si>
  <si>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</si>
  <si>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</si>
  <si>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</si>
  <si>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</si>
  <si>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</si>
  <si>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</si>
  <si>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</si>
  <si>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</si>
  <si>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</si>
  <si>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</si>
  <si>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</si>
  <si>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</si>
  <si>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</si>
  <si>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</si>
  <si>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</si>
  <si>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</si>
  <si>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</si>
  <si>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</si>
  <si>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</si>
  <si>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</si>
  <si>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</si>
  <si>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</si>
  <si>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</si>
  <si>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</si>
  <si>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</si>
  <si>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</si>
  <si>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</si>
  <si>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</si>
  <si>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</si>
  <si>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</si>
  <si>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</si>
  <si>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</si>
  <si>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</si>
  <si>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</si>
  <si>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</si>
  <si>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</si>
  <si>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</si>
  <si>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</si>
  <si>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</si>
  <si>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</si>
  <si>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</si>
  <si>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</si>
  <si>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</si>
  <si>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</si>
  <si>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</si>
  <si>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</si>
  <si>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</si>
  <si>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</si>
  <si>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</si>
  <si>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</si>
  <si>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</si>
  <si>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</si>
  <si>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</si>
  <si>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</si>
  <si>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</si>
  <si>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</si>
  <si>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</si>
  <si>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</si>
  <si>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</si>
  <si>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</si>
  <si>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</si>
  <si>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</si>
  <si>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</si>
  <si>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</si>
  <si>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</si>
  <si>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</si>
  <si>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</si>
  <si>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</si>
  <si>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</si>
  <si>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</si>
  <si>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</si>
  <si>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</si>
  <si>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</si>
  <si>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</si>
  <si>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</si>
  <si>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</si>
  <si>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</si>
  <si>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</si>
  <si>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</si>
  <si>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</si>
  <si>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</si>
  <si>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</si>
  <si>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</si>
  <si>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</si>
  <si>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</si>
  <si>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</si>
  <si>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</si>
  <si>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</si>
  <si>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</si>
  <si>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</si>
  <si>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</si>
  <si>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</si>
  <si>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</si>
  <si>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</si>
  <si>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</si>
  <si>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</si>
  <si>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</si>
  <si>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</si>
  <si>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</si>
  <si>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</si>
  <si>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</si>
  <si>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</si>
  <si>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</si>
  <si>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</si>
  <si>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</si>
  <si>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</si>
  <si>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</si>
  <si>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</si>
  <si>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</si>
  <si>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</si>
  <si>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</si>
  <si>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</si>
  <si>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</si>
  <si>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</si>
  <si>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</si>
  <si>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</si>
  <si>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</si>
  <si>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</si>
  <si>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</si>
  <si>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</si>
  <si>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</si>
  <si>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</si>
  <si>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</si>
  <si>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</si>
  <si>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</si>
  <si>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</si>
  <si>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</si>
  <si>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</si>
  <si>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</si>
  <si>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</si>
  <si>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</si>
  <si>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</si>
  <si>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</si>
  <si>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</si>
  <si>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</si>
  <si>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</si>
  <si>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</si>
  <si>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</si>
  <si>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</si>
  <si>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</si>
  <si>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</si>
  <si>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</si>
  <si>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</si>
  <si>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</si>
  <si>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</si>
  <si>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</si>
  <si>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</si>
  <si>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</si>
  <si>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</si>
  <si>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</si>
  <si>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</si>
  <si>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</si>
  <si>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</si>
  <si>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</si>
  <si>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</si>
  <si>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</si>
  <si>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</si>
  <si>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</si>
  <si>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</si>
  <si>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</si>
  <si>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</si>
  <si>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</si>
  <si>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</si>
  <si>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</si>
  <si>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</si>
  <si>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</si>
  <si>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</si>
  <si>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</si>
  <si>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</si>
  <si>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</si>
  <si>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</si>
  <si>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</si>
  <si>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</si>
  <si>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</si>
  <si>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</si>
  <si>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</si>
  <si>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</si>
  <si>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</si>
  <si>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</si>
  <si>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</si>
  <si>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</si>
  <si>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</si>
  <si>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</si>
  <si>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</si>
  <si>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</si>
  <si>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</si>
  <si>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</si>
  <si>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</si>
  <si>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</si>
  <si>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</si>
  <si>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</si>
  <si>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</si>
  <si>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</si>
  <si>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</si>
  <si>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</si>
  <si>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</si>
  <si>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</si>
  <si>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</si>
  <si>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</si>
  <si>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</si>
  <si>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</si>
  <si>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</si>
  <si>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</si>
  <si>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</si>
  <si>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</si>
  <si>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</si>
  <si>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</si>
  <si>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</si>
  <si>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</si>
  <si>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</si>
  <si>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</si>
  <si>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</si>
  <si>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</si>
  <si>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</si>
  <si>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</si>
  <si>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</si>
  <si>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</si>
  <si>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</si>
  <si>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</si>
  <si>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</si>
  <si>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</si>
  <si>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</si>
  <si>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</si>
  <si>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</si>
  <si>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</si>
  <si>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</si>
  <si>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</si>
  <si>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</si>
  <si>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</si>
  <si>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</si>
  <si>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</si>
  <si>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</si>
  <si>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</si>
  <si>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</si>
  <si>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</si>
  <si>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</si>
  <si>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</si>
  <si>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</si>
  <si>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</si>
  <si>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</si>
  <si>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</si>
  <si>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</si>
  <si>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</si>
  <si>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</si>
  <si>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</si>
  <si>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</si>
  <si>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</si>
  <si>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</si>
  <si>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</si>
  <si>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</si>
  <si>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</si>
  <si>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</si>
  <si>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</si>
  <si>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</si>
  <si>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</si>
  <si>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</si>
  <si>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</si>
  <si>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</si>
  <si>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</si>
  <si>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</si>
  <si>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</si>
  <si>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</si>
  <si>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</si>
  <si>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</si>
  <si>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</si>
  <si>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</si>
  <si>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</si>
  <si>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</si>
  <si>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</si>
  <si>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</si>
  <si>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</si>
  <si>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</si>
  <si>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</si>
  <si>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</si>
  <si>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</si>
  <si>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</si>
  <si>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</si>
  <si>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</si>
  <si>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</si>
  <si>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</si>
  <si>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</si>
  <si>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</si>
  <si>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</si>
  <si>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</si>
  <si>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</si>
  <si>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</si>
  <si>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</si>
  <si>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</si>
  <si>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</si>
  <si>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</si>
  <si>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</si>
  <si>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</si>
  <si>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</si>
  <si>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</si>
  <si>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</si>
  <si>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</si>
  <si>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</si>
  <si>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</si>
  <si>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</si>
  <si>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</si>
  <si>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</si>
  <si>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</si>
  <si>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</si>
  <si>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</si>
  <si>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</si>
  <si>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</si>
  <si>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</si>
  <si>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</si>
  <si>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</si>
  <si>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</si>
  <si>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</si>
  <si>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</si>
  <si>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</si>
  <si>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</si>
  <si>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</si>
  <si>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</si>
  <si>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</si>
  <si>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</si>
  <si>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</si>
  <si>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</si>
  <si>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</si>
  <si>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</si>
  <si>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</si>
  <si>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</si>
  <si>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</si>
  <si>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</si>
  <si>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</si>
  <si>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</si>
  <si>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</si>
  <si>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</si>
  <si>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</si>
  <si>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</si>
  <si>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</si>
  <si>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</si>
  <si>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</si>
  <si>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</si>
  <si>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</si>
  <si>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</si>
  <si>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</si>
  <si>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</si>
  <si>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</si>
  <si>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</si>
  <si>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</si>
  <si>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</si>
  <si>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</si>
  <si>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</si>
  <si>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</si>
  <si>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</si>
  <si>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</si>
  <si>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</si>
  <si>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</si>
  <si>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</si>
  <si>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</si>
  <si>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</si>
  <si>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</si>
  <si>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</si>
  <si>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</si>
  <si>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</si>
  <si>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</si>
  <si>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</si>
  <si>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</si>
  <si>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</si>
  <si>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</si>
  <si>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</si>
  <si>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</si>
  <si>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</si>
  <si>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</si>
  <si>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</si>
  <si>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</si>
  <si>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</si>
  <si>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</si>
  <si>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</si>
  <si>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</si>
  <si>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</si>
  <si>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</si>
  <si>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</si>
  <si>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</si>
  <si>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</si>
  <si>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</si>
  <si>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</si>
  <si>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</si>
  <si>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</si>
  <si>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</si>
  <si>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</si>
  <si>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</si>
  <si>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</si>
  <si>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</si>
  <si>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</si>
  <si>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</si>
  <si>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</si>
  <si>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</si>
  <si>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</si>
  <si>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</si>
  <si>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</si>
  <si>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</si>
  <si>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</si>
  <si>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</si>
  <si>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</si>
  <si>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</si>
  <si>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</si>
  <si>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</si>
  <si>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</si>
  <si>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</si>
  <si>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</si>
  <si>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</si>
  <si>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</si>
  <si>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</si>
  <si>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</si>
  <si>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</si>
  <si>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</si>
  <si>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</si>
  <si>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</si>
  <si>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</si>
  <si>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</si>
  <si>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</si>
  <si>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</si>
  <si>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</si>
  <si>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</si>
  <si>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</si>
  <si>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</si>
  <si>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</si>
  <si>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</si>
  <si>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</si>
  <si>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</si>
  <si>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</si>
  <si>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</si>
  <si>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</si>
  <si>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</si>
  <si>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</si>
  <si>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</si>
  <si>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</si>
  <si>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</si>
  <si>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</si>
  <si>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</si>
  <si>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</si>
  <si>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</si>
  <si>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</si>
  <si>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</si>
  <si>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</si>
  <si>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</si>
  <si>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</si>
  <si>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</si>
  <si>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</si>
  <si>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</si>
  <si>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</si>
  <si>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</si>
  <si>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</si>
  <si>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</si>
  <si>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</si>
  <si>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</si>
  <si>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</si>
  <si>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</si>
  <si>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</si>
  <si>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</si>
  <si>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</si>
  <si>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</si>
  <si>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</si>
  <si>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</si>
  <si>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</si>
  <si>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</si>
  <si>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</si>
  <si>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</si>
  <si>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</si>
  <si>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</si>
  <si>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</si>
  <si>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</si>
  <si>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</si>
  <si>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</si>
  <si>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</si>
  <si>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</si>
  <si>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</si>
  <si>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</si>
  <si>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</si>
  <si>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</si>
  <si>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</si>
  <si>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</si>
  <si>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</si>
  <si>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</si>
  <si>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</si>
  <si>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</si>
  <si>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</si>
  <si>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</si>
  <si>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</si>
  <si>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</si>
  <si>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</si>
  <si>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</si>
  <si>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</si>
  <si>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</si>
  <si>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</si>
  <si>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</si>
  <si>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</si>
  <si>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</si>
  <si>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</si>
  <si>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</si>
  <si>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</si>
  <si>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</si>
  <si>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</si>
  <si>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</si>
  <si>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</si>
  <si>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</si>
  <si>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</si>
  <si>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</si>
  <si>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</si>
  <si>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</si>
  <si>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</si>
  <si>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</si>
  <si>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</si>
  <si>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</si>
  <si>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</si>
  <si>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</si>
  <si>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</si>
  <si>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</si>
  <si>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</si>
  <si>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</si>
  <si>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</si>
  <si>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</si>
  <si>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</si>
  <si>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</si>
  <si>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</si>
  <si>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</si>
  <si>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</si>
  <si>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</si>
  <si>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</si>
  <si>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</si>
  <si>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</si>
  <si>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</si>
  <si>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</si>
  <si>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</si>
  <si>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</si>
  <si>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</si>
  <si>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</si>
  <si>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</si>
  <si>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</si>
  <si>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</si>
  <si>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</si>
  <si>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</si>
  <si>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</si>
  <si>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</si>
  <si>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</si>
  <si>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</si>
  <si>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</si>
  <si>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</si>
  <si>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</si>
  <si>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</si>
  <si>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</si>
  <si>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</si>
  <si>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</si>
  <si>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</si>
  <si>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</si>
  <si>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</si>
  <si>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</si>
  <si>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</si>
  <si>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</si>
  <si>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</si>
  <si>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</si>
  <si>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</si>
  <si>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</si>
  <si>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</si>
  <si>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</si>
  <si>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</si>
  <si>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</si>
  <si>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</si>
  <si>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</si>
  <si>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</si>
  <si>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</si>
  <si>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</si>
  <si>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</si>
  <si>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</si>
  <si>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</si>
  <si>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</si>
  <si>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</si>
  <si>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</si>
  <si>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</si>
  <si>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</si>
  <si>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</si>
  <si>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</si>
  <si>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</si>
  <si>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</si>
  <si>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</si>
  <si>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</si>
  <si>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</si>
  <si>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</si>
  <si>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</si>
  <si>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</si>
  <si>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</si>
  <si>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</si>
  <si>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</si>
  <si>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</si>
  <si>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</si>
  <si>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</si>
  <si>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</si>
  <si>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</si>
  <si>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</si>
  <si>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</si>
  <si>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</si>
  <si>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</si>
  <si>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</si>
  <si>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</si>
  <si>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</si>
  <si>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</si>
  <si>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</si>
  <si>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</si>
  <si>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</si>
  <si>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</si>
  <si>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</si>
  <si>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</si>
  <si>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</si>
  <si>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</si>
  <si>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</si>
  <si>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</si>
  <si>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</si>
  <si>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</si>
  <si>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</si>
  <si>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</si>
  <si>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</si>
  <si>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</si>
  <si>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</si>
  <si>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</si>
  <si>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</si>
  <si>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</si>
  <si>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</si>
  <si>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</si>
  <si>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</si>
  <si>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</si>
  <si>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</si>
  <si>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</si>
  <si>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</si>
  <si>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</si>
  <si>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</si>
  <si>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</si>
  <si>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</si>
  <si>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</si>
  <si>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</si>
  <si>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</si>
  <si>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</si>
  <si>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</si>
  <si>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</si>
  <si>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</si>
  <si>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</si>
  <si>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</si>
  <si>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</si>
  <si>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</si>
  <si>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</si>
  <si>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</si>
  <si>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</si>
  <si>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</si>
  <si>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</si>
  <si>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</si>
  <si>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</si>
  <si>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</si>
  <si>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</si>
  <si>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</si>
  <si>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</si>
  <si>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</si>
  <si>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</si>
  <si>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</si>
  <si>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</si>
  <si>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</si>
  <si>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</si>
  <si>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</si>
  <si>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</si>
  <si>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</si>
  <si>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</si>
  <si>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</si>
  <si>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</si>
  <si>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</si>
  <si>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</si>
  <si>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</si>
  <si>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</si>
  <si>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</si>
  <si>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</si>
  <si>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</si>
  <si>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</si>
  <si>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</si>
  <si>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</si>
  <si>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</si>
  <si>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</si>
  <si>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</si>
  <si>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</si>
  <si>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</si>
  <si>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</si>
  <si>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</si>
  <si>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</si>
  <si>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</si>
  <si>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</si>
  <si>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</si>
  <si>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</si>
  <si>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</si>
  <si>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</si>
  <si>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</si>
  <si>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</si>
  <si>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</si>
  <si>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</si>
  <si>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</si>
  <si>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</si>
  <si>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</si>
  <si>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</si>
  <si>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</si>
  <si>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</si>
  <si>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</si>
  <si>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</si>
  <si>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</si>
  <si>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</si>
  <si>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</si>
  <si>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</si>
  <si>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</si>
  <si>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</si>
  <si>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</si>
  <si>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</si>
  <si>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</si>
  <si>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</si>
  <si>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</si>
  <si>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</si>
  <si>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</si>
  <si>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</si>
  <si>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</si>
  <si>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</si>
  <si>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</si>
  <si>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</si>
  <si>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</si>
  <si>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</si>
  <si>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</si>
  <si>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</si>
  <si>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</si>
  <si>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</si>
  <si>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</si>
  <si>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</si>
  <si>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</si>
  <si>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</si>
  <si>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</si>
  <si>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</si>
  <si>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</si>
  <si>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</si>
  <si>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</si>
  <si>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</si>
  <si>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</si>
  <si>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</si>
  <si>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</si>
  <si>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</si>
  <si>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</si>
  <si>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</si>
  <si>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</si>
  <si>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</si>
  <si>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</si>
  <si>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</si>
  <si>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</si>
  <si>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</si>
  <si>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</si>
  <si>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</si>
  <si>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</si>
  <si>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</si>
  <si>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</si>
  <si>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</si>
  <si>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</si>
  <si>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</si>
  <si>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</si>
  <si>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</si>
  <si>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</si>
  <si>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</si>
  <si>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</si>
  <si>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</si>
  <si>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</si>
  <si>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</si>
  <si>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</si>
  <si>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</si>
  <si>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</si>
  <si>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</si>
  <si>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</si>
  <si>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</si>
  <si>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</si>
  <si>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</si>
  <si>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</si>
  <si>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</si>
  <si>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</si>
  <si>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</si>
  <si>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</si>
  <si>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</si>
  <si>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</si>
  <si>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</si>
  <si>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</si>
  <si>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</si>
  <si>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</si>
  <si>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</si>
  <si>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</si>
  <si>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</si>
  <si>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</si>
  <si>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</si>
  <si>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</si>
  <si>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</si>
  <si>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</si>
  <si>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</si>
  <si>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</si>
  <si>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</si>
  <si>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</si>
  <si>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</si>
  <si>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</si>
  <si>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</si>
  <si>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</si>
  <si>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</si>
  <si>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</si>
  <si>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</si>
  <si>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</si>
  <si>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</si>
  <si>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</si>
  <si>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</si>
  <si>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</si>
  <si>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</si>
  <si>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</si>
  <si>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</si>
  <si>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</si>
  <si>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</si>
  <si>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</si>
  <si>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</si>
  <si>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</si>
  <si>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</si>
  <si>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</si>
  <si>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</si>
  <si>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</si>
  <si>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</si>
  <si>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</si>
  <si>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</si>
  <si>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</si>
  <si>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</si>
  <si>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</si>
  <si>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</si>
  <si>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</si>
  <si>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</si>
  <si>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</si>
  <si>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</si>
  <si>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</si>
  <si>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</si>
  <si>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</si>
  <si>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</si>
  <si>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</si>
  <si>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</si>
  <si>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</si>
  <si>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</si>
  <si>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</si>
  <si>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</si>
  <si>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</si>
  <si>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</si>
  <si>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</si>
  <si>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</si>
  <si>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</si>
  <si>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</si>
  <si>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</si>
  <si>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</si>
  <si>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</si>
  <si>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</si>
  <si>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</si>
  <si>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</si>
  <si>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</si>
  <si>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</si>
  <si>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</si>
  <si>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</si>
  <si>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</si>
  <si>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</si>
  <si>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</si>
  <si>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</si>
  <si>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</si>
  <si>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</si>
  <si>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</si>
  <si>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</si>
  <si>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</si>
  <si>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</si>
  <si>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</si>
  <si>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</si>
  <si>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</si>
  <si>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</si>
  <si>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</si>
  <si>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</si>
  <si>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</si>
  <si>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</si>
  <si>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</si>
  <si>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</si>
  <si>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</si>
  <si>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</si>
  <si>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</si>
  <si>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</si>
  <si>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</si>
  <si>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</si>
  <si>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</si>
  <si>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</si>
  <si>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</si>
  <si>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</si>
  <si>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</si>
  <si>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</si>
  <si>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</si>
  <si>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</si>
  <si>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</si>
  <si>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</si>
  <si>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</si>
  <si>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</si>
  <si>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</si>
  <si>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</si>
  <si>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</si>
  <si>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</si>
  <si>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</si>
  <si>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</si>
  <si>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</si>
  <si>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</si>
  <si>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</si>
  <si>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</si>
  <si>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</si>
  <si>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</si>
  <si>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</si>
  <si>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</si>
  <si>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</si>
  <si>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</si>
  <si>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</si>
  <si>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</si>
  <si>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</si>
  <si>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</si>
  <si>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</si>
  <si>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</si>
  <si>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</si>
  <si>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</si>
  <si>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</si>
  <si>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</si>
  <si>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</si>
  <si>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</si>
  <si>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</si>
  <si>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</si>
  <si>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</si>
  <si>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</si>
  <si>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</si>
  <si>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</si>
  <si>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</si>
  <si>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</si>
  <si>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</si>
  <si>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</si>
  <si>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</si>
  <si>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</si>
  <si>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</si>
  <si>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</si>
  <si>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</si>
  <si>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</si>
  <si>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</si>
  <si>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</si>
  <si>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</si>
  <si>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</si>
  <si>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</si>
  <si>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</si>
  <si>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</si>
  <si>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</si>
  <si>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</si>
  <si>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</si>
  <si>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</si>
  <si>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</si>
  <si>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</si>
  <si>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</si>
  <si>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</si>
  <si>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</si>
  <si>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</si>
  <si>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</si>
  <si>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</si>
  <si>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</si>
  <si>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</si>
  <si>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</si>
  <si>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</si>
  <si>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</si>
  <si>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</si>
  <si>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</si>
  <si>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</si>
  <si>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</si>
  <si>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</si>
  <si>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</si>
  <si>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</si>
  <si>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</si>
  <si>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</si>
  <si>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</si>
  <si>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</si>
  <si>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</si>
  <si>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</si>
  <si>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</si>
  <si>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</si>
  <si>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</si>
  <si>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</si>
  <si>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</si>
  <si>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</si>
  <si>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</si>
  <si>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</si>
  <si>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</si>
  <si>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</si>
  <si>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</si>
  <si>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</si>
  <si>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</si>
  <si>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</si>
  <si>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</si>
  <si>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</si>
  <si>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</si>
  <si>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</si>
  <si>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</si>
  <si>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</si>
  <si>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</si>
  <si>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</si>
  <si>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</si>
  <si>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</si>
  <si>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</si>
  <si>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</si>
  <si>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</si>
  <si>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</si>
  <si>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</si>
  <si>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</si>
  <si>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</si>
  <si>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</si>
  <si>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</si>
  <si>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</si>
  <si>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</si>
  <si>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</si>
  <si>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</si>
  <si>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</si>
  <si>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</si>
  <si>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</si>
  <si>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</si>
  <si>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</si>
  <si>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</si>
  <si>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</si>
  <si>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</si>
  <si>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</si>
  <si>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</si>
  <si>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</si>
  <si>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</si>
  <si>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</si>
  <si>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</si>
  <si>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</si>
  <si>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</si>
  <si>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</si>
  <si>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</si>
  <si>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</si>
  <si>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</si>
  <si>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</si>
  <si>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</si>
  <si>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</si>
  <si>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</si>
  <si>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</si>
  <si>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</si>
  <si>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</si>
  <si>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</si>
  <si>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</si>
  <si>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</si>
  <si>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</si>
  <si>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</si>
  <si>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</si>
  <si>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</si>
  <si>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</si>
  <si>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</si>
  <si>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</si>
  <si>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</si>
  <si>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</si>
  <si>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</si>
  <si>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</si>
  <si>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</si>
  <si>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</si>
  <si>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</si>
  <si>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</si>
  <si>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</si>
  <si>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</si>
  <si>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</si>
  <si>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</si>
  <si>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</si>
  <si>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</si>
  <si>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</si>
  <si>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</si>
  <si>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</si>
  <si>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</si>
  <si>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</si>
  <si>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</si>
  <si>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</si>
  <si>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</si>
  <si>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</si>
  <si>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</si>
  <si>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</si>
  <si>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</si>
  <si>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</si>
  <si>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</si>
  <si>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</si>
  <si>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</si>
  <si>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</si>
  <si>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</si>
  <si>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</si>
  <si>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</si>
  <si>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</si>
  <si>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</si>
  <si>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</si>
  <si>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</si>
  <si>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</si>
  <si>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</si>
  <si>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</si>
  <si>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</si>
  <si>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</si>
  <si>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</si>
  <si>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</si>
  <si>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</si>
  <si>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</si>
  <si>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</si>
  <si>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</si>
  <si>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</si>
  <si>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</si>
  <si>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</si>
  <si>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</si>
  <si>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</si>
  <si>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</si>
  <si>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</si>
  <si>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</si>
  <si>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</si>
  <si>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</si>
  <si>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</si>
  <si>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</si>
  <si>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</si>
  <si>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</si>
  <si>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</si>
  <si>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</si>
  <si>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</si>
  <si>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</si>
  <si>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</si>
  <si>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</si>
  <si>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</si>
  <si>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</si>
  <si>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</si>
  <si>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</si>
  <si>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</si>
  <si>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</si>
  <si>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</si>
  <si>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</si>
  <si>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</si>
  <si>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</si>
  <si>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</si>
  <si>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</si>
  <si>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</si>
  <si>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</si>
  <si>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</si>
  <si>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</si>
  <si>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</si>
  <si>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</si>
  <si>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</si>
  <si>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</si>
  <si>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</si>
  <si>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</si>
  <si>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</si>
  <si>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</si>
  <si>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</si>
  <si>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</si>
  <si>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</si>
  <si>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</si>
  <si>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</si>
  <si>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</si>
  <si>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</si>
  <si>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</si>
  <si>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</si>
  <si>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</si>
  <si>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</si>
  <si>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</si>
  <si>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</si>
  <si>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</si>
  <si>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</si>
  <si>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</si>
  <si>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</si>
  <si>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</si>
  <si>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</si>
  <si>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</si>
  <si>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</si>
  <si>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</si>
  <si>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</si>
  <si>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</si>
  <si>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</si>
  <si>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</si>
  <si>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</si>
  <si>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</si>
  <si>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</si>
  <si>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</si>
  <si>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</si>
  <si>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</si>
  <si>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</si>
  <si>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</si>
  <si>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</si>
  <si>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</si>
  <si>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</si>
  <si>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</si>
  <si>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</si>
  <si>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</si>
  <si>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</si>
  <si>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</si>
  <si>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</si>
  <si>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</si>
  <si>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</si>
  <si>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</si>
  <si>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</si>
  <si>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</si>
  <si>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</si>
  <si>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</si>
  <si>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</si>
  <si>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</si>
  <si>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</si>
  <si>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</si>
  <si>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</si>
  <si>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</si>
  <si>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</si>
  <si>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</si>
  <si>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</si>
  <si>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</si>
  <si>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</si>
  <si>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</si>
  <si>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</si>
  <si>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</si>
  <si>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</si>
  <si>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</si>
  <si>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</si>
  <si>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</si>
  <si>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</si>
  <si>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</si>
  <si>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</si>
  <si>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</si>
  <si>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</si>
  <si>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</si>
  <si>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</si>
  <si>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</si>
  <si>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</si>
  <si>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</si>
  <si>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</si>
  <si>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</si>
  <si>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</si>
  <si>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</si>
  <si>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</si>
  <si>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</si>
  <si>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</si>
  <si>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</si>
  <si>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</si>
  <si>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</si>
  <si>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</si>
  <si>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</si>
  <si>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</si>
  <si>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</si>
  <si>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</si>
  <si>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</si>
  <si>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</si>
  <si>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</si>
  <si>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</si>
  <si>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</si>
  <si>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</si>
  <si>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</si>
  <si>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</si>
  <si>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</si>
  <si>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</si>
  <si>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</si>
  <si>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</si>
  <si>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</si>
  <si>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</si>
  <si>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</si>
  <si>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</si>
  <si>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</si>
  <si>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</si>
  <si>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</si>
  <si>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</si>
  <si>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</si>
  <si>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</si>
  <si>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</si>
  <si>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</si>
  <si>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</si>
  <si>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</si>
  <si>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</si>
  <si>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</si>
  <si>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</si>
  <si>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</si>
  <si>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</si>
  <si>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</si>
  <si>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</si>
  <si>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</si>
  <si>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</si>
  <si>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</si>
  <si>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</si>
  <si>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</si>
  <si>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</si>
  <si>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</si>
  <si>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</si>
  <si>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</si>
  <si>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</si>
  <si>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</si>
  <si>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</si>
  <si>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</si>
  <si>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</si>
  <si>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</si>
  <si>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</si>
  <si>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</si>
  <si>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</si>
  <si>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</si>
  <si>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</si>
  <si>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</si>
  <si>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</si>
  <si>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</si>
  <si>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</si>
  <si>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</si>
  <si>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</si>
  <si>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</si>
  <si>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</si>
  <si>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</si>
  <si>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</si>
  <si>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</si>
  <si>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</si>
  <si>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</si>
  <si>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</si>
  <si>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</si>
  <si>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</si>
  <si>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</si>
  <si>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</si>
  <si>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</si>
  <si>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</si>
  <si>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</si>
  <si>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</si>
  <si>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</si>
  <si>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</si>
  <si>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</si>
  <si>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</si>
  <si>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</si>
  <si>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</si>
  <si>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</si>
  <si>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</si>
  <si>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</si>
  <si>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</si>
  <si>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</si>
  <si>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</si>
  <si>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</si>
  <si>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</si>
  <si>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</si>
  <si>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</si>
  <si>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</si>
  <si>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</si>
  <si>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</si>
  <si>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</si>
  <si>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</si>
  <si>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</si>
  <si>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</si>
  <si>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</si>
  <si>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</si>
  <si>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</si>
  <si>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</si>
  <si>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</si>
  <si>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</si>
  <si>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</si>
  <si>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</si>
  <si>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</si>
  <si>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</si>
  <si>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</si>
  <si>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</si>
  <si>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</si>
  <si>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</si>
  <si>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</si>
  <si>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</si>
  <si>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</si>
  <si>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</si>
  <si>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</si>
  <si>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</si>
  <si>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</si>
  <si>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</si>
  <si>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</si>
  <si>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</si>
  <si>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</si>
  <si>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</si>
  <si>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</si>
  <si>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</si>
  <si>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</si>
  <si>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</si>
  <si>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</si>
  <si>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</si>
  <si>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</si>
  <si>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</si>
  <si>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</si>
  <si>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</si>
  <si>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</si>
  <si>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</si>
  <si>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</si>
  <si>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</si>
  <si>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</si>
  <si>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</si>
  <si>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</si>
  <si>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</si>
  <si>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</si>
  <si>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</si>
  <si>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</si>
  <si>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</si>
  <si>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</si>
  <si>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</si>
  <si>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</si>
  <si>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</si>
  <si>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</si>
  <si>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</si>
  <si>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</si>
  <si>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</si>
  <si>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</si>
  <si>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</si>
  <si>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</si>
  <si>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</si>
  <si>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</si>
  <si>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</si>
  <si>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</si>
  <si>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</si>
  <si>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</si>
  <si>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</si>
  <si>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</si>
  <si>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</si>
  <si>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</si>
  <si>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</si>
  <si>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</si>
  <si>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</si>
  <si>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</si>
  <si>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</si>
  <si>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</si>
  <si>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</si>
  <si>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</si>
  <si>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</si>
  <si>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</si>
  <si>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</si>
  <si>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</si>
  <si>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</si>
  <si>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</si>
  <si>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</si>
  <si>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</si>
  <si>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</si>
  <si>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</si>
  <si>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</si>
  <si>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</si>
  <si>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</si>
  <si>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</si>
  <si>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</si>
  <si>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</si>
  <si>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</si>
  <si>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</si>
  <si>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</si>
  <si>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</si>
  <si>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</si>
  <si>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</si>
  <si>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</si>
  <si>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</si>
  <si>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</si>
  <si>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</si>
  <si>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</si>
  <si>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</si>
  <si>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</si>
  <si>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</si>
  <si>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</si>
  <si>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</si>
  <si>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</si>
  <si>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</si>
  <si>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</si>
  <si>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</si>
  <si>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</si>
  <si>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</si>
  <si>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</si>
  <si>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</si>
  <si>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</si>
  <si>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</si>
  <si>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</si>
  <si>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</si>
  <si>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</si>
  <si>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</si>
  <si>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</si>
  <si>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</si>
  <si>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</si>
  <si>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</si>
  <si>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</si>
  <si>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</si>
  <si>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</si>
  <si>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</si>
  <si>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</si>
  <si>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</si>
  <si>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</si>
  <si>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</si>
  <si>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</si>
  <si>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</si>
  <si>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</si>
  <si>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</si>
  <si>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</si>
  <si>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</si>
  <si>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</si>
  <si>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</si>
  <si>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</si>
  <si>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</si>
  <si>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</si>
  <si>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</si>
  <si>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</si>
  <si>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</si>
  <si>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</si>
  <si>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</si>
  <si>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</si>
  <si>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</si>
  <si>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</si>
  <si>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</si>
  <si>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</si>
  <si>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</si>
  <si>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</si>
  <si>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</si>
  <si>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</si>
  <si>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</si>
  <si>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</si>
  <si>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</si>
  <si>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</si>
  <si>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</si>
  <si>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</si>
  <si>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</si>
  <si>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</si>
  <si>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</si>
  <si>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</si>
  <si>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</si>
  <si>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</si>
  <si>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</si>
  <si>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</si>
  <si>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</si>
  <si>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</si>
  <si>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</si>
  <si>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</si>
  <si>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</si>
  <si>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</si>
  <si>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</si>
  <si>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</si>
  <si>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</si>
  <si>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</si>
  <si>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</si>
  <si>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</si>
  <si>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</si>
  <si>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</si>
  <si>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</si>
  <si>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</si>
  <si>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</si>
  <si>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</si>
  <si>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</si>
  <si>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</si>
  <si>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</si>
  <si>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</si>
  <si>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</si>
  <si>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</si>
  <si>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</si>
  <si>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</si>
  <si>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</si>
  <si>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</si>
  <si>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</si>
  <si>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</si>
  <si>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</si>
  <si>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</si>
  <si>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</si>
  <si>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</si>
  <si>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</si>
  <si>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</si>
  <si>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</si>
  <si>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</si>
  <si>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</si>
  <si>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</si>
  <si>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</si>
  <si>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</si>
  <si>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</si>
  <si>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</si>
  <si>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</si>
  <si>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</si>
  <si>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</si>
  <si>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</si>
  <si>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</si>
  <si>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</si>
  <si>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</si>
  <si>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</si>
  <si>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</si>
  <si>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</si>
  <si>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</si>
  <si>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</si>
  <si>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</si>
  <si>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</si>
  <si>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</si>
  <si>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</si>
  <si>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</si>
  <si>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</si>
  <si>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</si>
  <si>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</si>
  <si>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</si>
  <si>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</si>
  <si>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</si>
  <si>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</si>
  <si>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</si>
  <si>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</si>
  <si>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</si>
  <si>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</si>
  <si>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</si>
  <si>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</si>
  <si>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</si>
  <si>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</si>
  <si>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</si>
  <si>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</si>
  <si>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</si>
  <si>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</si>
  <si>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</si>
  <si>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</si>
  <si>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</si>
  <si>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</si>
  <si>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</si>
  <si>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</si>
  <si>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</si>
  <si>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</si>
  <si>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</si>
  <si>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</si>
  <si>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</si>
  <si>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</si>
  <si>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</si>
  <si>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</si>
  <si>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</si>
  <si>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</si>
  <si>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</si>
  <si>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</si>
  <si>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</si>
  <si>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</si>
  <si>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</si>
  <si>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</si>
  <si>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</si>
  <si>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</si>
  <si>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</si>
  <si>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</si>
  <si>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</si>
  <si>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</si>
  <si>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</si>
  <si>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</si>
  <si>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</si>
  <si>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</si>
  <si>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</si>
  <si>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</si>
  <si>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</si>
  <si>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</si>
  <si>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</si>
  <si>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</si>
  <si>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</si>
  <si>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</si>
  <si>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</si>
  <si>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</si>
  <si>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</si>
  <si>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</si>
  <si>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</si>
  <si>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</si>
  <si>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</si>
  <si>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</si>
  <si>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</si>
  <si>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</si>
  <si>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</si>
  <si>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</si>
  <si>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</si>
  <si>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</si>
  <si>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</si>
  <si>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</si>
  <si>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</si>
  <si>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</si>
  <si>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</si>
  <si>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</si>
  <si>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</si>
  <si>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</si>
  <si>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</si>
  <si>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</si>
  <si>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</si>
  <si>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</si>
  <si>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</si>
  <si>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</si>
  <si>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</si>
  <si>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</si>
  <si>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</si>
  <si>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</si>
  <si>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</si>
  <si>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</si>
  <si>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</si>
  <si>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</si>
  <si>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</si>
  <si>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</si>
  <si>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</si>
  <si>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</si>
  <si>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</si>
  <si>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</si>
  <si>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</si>
  <si>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</si>
  <si>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</si>
  <si>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</si>
  <si>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</si>
  <si>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</si>
  <si>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</si>
  <si>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</si>
  <si>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</si>
  <si>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</si>
  <si>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</si>
  <si>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</si>
  <si>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</si>
  <si>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</si>
  <si>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</si>
  <si>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</si>
  <si>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</si>
  <si>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</si>
  <si>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</si>
  <si>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</si>
  <si>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</si>
  <si>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</si>
  <si>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</si>
  <si>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</si>
  <si>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</si>
  <si>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</si>
  <si>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</si>
  <si>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</si>
  <si>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</si>
  <si>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</si>
  <si>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</si>
  <si>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</si>
  <si>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</si>
  <si>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</si>
  <si>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</si>
  <si>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</si>
  <si>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</si>
  <si>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</si>
  <si>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</si>
  <si>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</si>
  <si>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</si>
  <si>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</si>
  <si>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</si>
  <si>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</si>
  <si>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</si>
  <si>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</si>
  <si>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</si>
  <si>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</si>
  <si>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</si>
  <si>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</si>
  <si>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</si>
  <si>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</si>
  <si>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</si>
  <si>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</si>
  <si>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</si>
  <si>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</si>
  <si>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</si>
  <si>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</si>
  <si>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</si>
  <si>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</si>
  <si>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</si>
  <si>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</si>
  <si>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</si>
  <si>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</si>
  <si>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</si>
  <si>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</si>
  <si>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</si>
  <si>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</si>
  <si>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</si>
  <si>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</si>
  <si>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</si>
  <si>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</si>
  <si>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</si>
  <si>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</si>
  <si>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</si>
  <si>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</si>
  <si>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</si>
  <si>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</si>
  <si>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</si>
  <si>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</si>
  <si>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</si>
  <si>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</si>
  <si>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</si>
  <si>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</si>
  <si>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</si>
  <si>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</si>
  <si>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</si>
  <si>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</si>
  <si>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</si>
  <si>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</si>
  <si>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</si>
  <si>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</si>
  <si>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</si>
  <si>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</si>
  <si>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</si>
  <si>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</si>
  <si>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</si>
  <si>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</si>
  <si>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</si>
  <si>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</si>
  <si>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</si>
  <si>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</si>
  <si>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</si>
  <si>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</si>
  <si>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</si>
  <si>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</si>
  <si>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</si>
  <si>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</si>
  <si>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</si>
  <si>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</si>
  <si>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</si>
  <si>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</si>
  <si>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</si>
  <si>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</si>
  <si>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</si>
  <si>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</si>
  <si>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</si>
  <si>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</si>
  <si>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</si>
  <si>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</si>
  <si>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</si>
  <si>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</si>
  <si>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</si>
  <si>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</si>
  <si>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</si>
  <si>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</si>
  <si>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</si>
  <si>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</si>
  <si>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</si>
  <si>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</si>
  <si>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</si>
  <si>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</si>
  <si>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</si>
  <si>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</si>
  <si>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</si>
  <si>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</si>
  <si>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</si>
  <si>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</si>
  <si>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</si>
  <si>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</si>
  <si>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</si>
  <si>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</si>
  <si>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</si>
  <si>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</si>
  <si>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</si>
  <si>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</si>
  <si>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</si>
  <si>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</si>
  <si>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</si>
  <si>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</si>
  <si>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</si>
  <si>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</si>
  <si>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</si>
  <si>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</si>
  <si>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</si>
  <si>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</si>
  <si>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</si>
  <si>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</si>
  <si>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</si>
  <si>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</si>
  <si>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</si>
  <si>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</si>
  <si>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</si>
  <si>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</si>
  <si>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</si>
  <si>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</si>
  <si>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</si>
  <si>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</si>
  <si>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</si>
  <si>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</si>
  <si>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</si>
  <si>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</si>
  <si>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</si>
  <si>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</si>
  <si>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</si>
  <si>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</si>
  <si>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</si>
  <si>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</si>
  <si>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</si>
  <si>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</si>
  <si>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</si>
  <si>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</si>
  <si>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</si>
  <si>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</si>
  <si>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</si>
  <si>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</si>
  <si>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</si>
  <si>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</si>
  <si>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</si>
  <si>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</si>
  <si>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</si>
  <si>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</si>
  <si>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</si>
  <si>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</si>
  <si>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</si>
  <si>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</si>
  <si>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</si>
  <si>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</si>
  <si>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</si>
  <si>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</si>
  <si>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</si>
  <si>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</si>
  <si>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</si>
  <si>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</si>
  <si>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</si>
  <si>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</si>
  <si>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</si>
  <si>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</si>
  <si>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</si>
  <si>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</si>
  <si>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</si>
  <si>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</si>
  <si>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</si>
  <si>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</si>
  <si>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</si>
  <si>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</si>
  <si>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</si>
  <si>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</si>
  <si>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</si>
  <si>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</si>
  <si>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</si>
  <si>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</si>
  <si>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</si>
  <si>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</si>
  <si>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</si>
  <si>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</si>
  <si>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</si>
  <si>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</si>
  <si>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</si>
  <si>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</si>
  <si>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</si>
  <si>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</si>
  <si>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</si>
  <si>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</si>
  <si>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</si>
  <si>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</si>
  <si>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</si>
  <si>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</si>
  <si>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</si>
  <si>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</si>
  <si>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</si>
  <si>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</si>
  <si>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</si>
  <si>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</si>
  <si>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</si>
  <si>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</si>
  <si>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</si>
  <si>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</si>
  <si>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</si>
  <si>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</si>
  <si>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</si>
  <si>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</si>
  <si>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</si>
  <si>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</si>
  <si>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</si>
  <si>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</si>
  <si>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</si>
  <si>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</si>
  <si>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</si>
  <si>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</si>
  <si>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</si>
  <si>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</si>
  <si>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</si>
  <si>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</si>
  <si>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</si>
  <si>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</si>
  <si>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</si>
  <si>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</si>
  <si>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</si>
  <si>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</si>
  <si>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</si>
  <si>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</si>
  <si>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</si>
  <si>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</si>
  <si>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</si>
  <si>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</si>
  <si>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</si>
  <si>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</si>
  <si>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</si>
  <si>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</si>
  <si>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</si>
  <si>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</si>
  <si>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</si>
  <si>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</si>
  <si>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</si>
  <si>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</si>
  <si>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</si>
  <si>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</si>
  <si>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</si>
  <si>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</si>
  <si>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</si>
  <si>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</si>
  <si>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</si>
  <si>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</si>
  <si>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</si>
  <si>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</si>
  <si>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</si>
  <si>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</si>
  <si>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</si>
  <si>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</si>
  <si>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</si>
  <si>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</si>
  <si>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</si>
  <si>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</si>
  <si>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</si>
  <si>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</si>
  <si>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</si>
  <si>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</si>
  <si>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</si>
  <si>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</si>
  <si>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</si>
  <si>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</si>
  <si>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</si>
  <si>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</si>
  <si>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</si>
  <si>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</si>
  <si>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</si>
  <si>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</si>
  <si>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</si>
  <si>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</si>
  <si>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</si>
  <si>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</si>
  <si>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</si>
  <si>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</si>
  <si>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</si>
  <si>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</si>
  <si>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</si>
  <si>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</si>
  <si>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</si>
  <si>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</si>
  <si>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</si>
  <si>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</si>
  <si>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</si>
  <si>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</si>
  <si>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</si>
  <si>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</si>
  <si>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</si>
  <si>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</si>
  <si>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</si>
  <si>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</si>
  <si>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</si>
  <si>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</si>
  <si>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</si>
  <si>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</si>
  <si>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</si>
  <si>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</si>
  <si>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</si>
  <si>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</si>
  <si>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</si>
  <si>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</si>
  <si>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</si>
  <si>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</si>
  <si>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</si>
  <si>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</si>
  <si>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</si>
  <si>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</si>
  <si>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</si>
  <si>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</si>
  <si>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</si>
  <si>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</si>
  <si>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</si>
  <si>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</si>
  <si>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</si>
  <si>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</si>
  <si>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</si>
  <si>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</si>
  <si>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</si>
  <si>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</si>
  <si>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</si>
  <si>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</si>
  <si>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</si>
  <si>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</si>
  <si>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</si>
  <si>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</si>
  <si>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</si>
  <si>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</si>
  <si>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</si>
  <si>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</si>
  <si>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</si>
  <si>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</si>
  <si>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</si>
  <si>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</si>
  <si>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</si>
  <si>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</si>
  <si>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</si>
  <si>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</si>
  <si>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</si>
  <si>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</si>
  <si>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</si>
  <si>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</si>
  <si>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</si>
  <si>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</si>
  <si>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</si>
  <si>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</si>
  <si>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</si>
  <si>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</si>
  <si>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</si>
  <si>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</si>
  <si>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</si>
  <si>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</si>
  <si>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</si>
  <si>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</si>
  <si>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</si>
  <si>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</si>
  <si>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</si>
  <si>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</si>
  <si>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</si>
  <si>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</si>
  <si>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</si>
  <si>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</si>
  <si>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</si>
  <si>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</si>
  <si>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</si>
  <si>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</si>
  <si>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</si>
  <si>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</si>
  <si>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</si>
  <si>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</si>
  <si>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</si>
  <si>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</si>
  <si>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</si>
  <si>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</si>
  <si>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</si>
  <si>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</si>
  <si>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</si>
  <si>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</si>
  <si>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</si>
  <si>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</si>
  <si>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</si>
  <si>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</si>
  <si>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</si>
  <si>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</si>
  <si>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</si>
  <si>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</si>
  <si>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</si>
  <si>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</si>
  <si>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</si>
  <si>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</si>
  <si>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</si>
  <si>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</si>
  <si>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</si>
  <si>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</si>
  <si>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</si>
  <si>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</si>
  <si>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</si>
  <si>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</si>
  <si>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</si>
  <si>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</si>
  <si>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</si>
  <si>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</si>
  <si>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</si>
  <si>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</si>
  <si>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</si>
  <si>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</si>
  <si>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</si>
  <si>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</si>
  <si>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</si>
  <si>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</si>
  <si>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</si>
  <si>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</si>
  <si>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</si>
  <si>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</si>
  <si>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</si>
  <si>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</si>
  <si>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</si>
  <si>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</si>
  <si>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</si>
  <si>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</si>
  <si>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</si>
  <si>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</si>
  <si>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</si>
  <si>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</si>
  <si>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</si>
  <si>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</si>
  <si>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</si>
  <si>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</si>
  <si>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</si>
  <si>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</si>
  <si>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</si>
  <si>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</si>
  <si>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</si>
  <si>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</si>
  <si>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</si>
  <si>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</si>
  <si>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</si>
  <si>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</si>
  <si>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</si>
  <si>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</si>
  <si>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</si>
  <si>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</si>
  <si>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</si>
  <si>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</si>
  <si>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</si>
  <si>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</si>
  <si>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</si>
  <si>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</si>
  <si>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</si>
  <si>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</si>
  <si>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</si>
  <si>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</si>
  <si>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</si>
  <si>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</si>
  <si>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</si>
  <si>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</si>
  <si>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</si>
  <si>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</si>
  <si>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</si>
  <si>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</si>
  <si>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</si>
  <si>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</si>
  <si>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</si>
  <si>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</si>
  <si>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</si>
  <si>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</si>
  <si>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</si>
  <si>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</si>
  <si>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</si>
  <si>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</si>
  <si>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</si>
  <si>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</si>
  <si>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</si>
  <si>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</si>
  <si>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</si>
  <si>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</si>
  <si>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</si>
  <si>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</si>
  <si>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</si>
  <si>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</si>
  <si>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</si>
  <si>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</si>
  <si>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</si>
  <si>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</si>
  <si>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</si>
  <si>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</si>
  <si>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</si>
  <si>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</si>
  <si>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</si>
  <si>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</si>
  <si>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</si>
  <si>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</si>
  <si>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</si>
  <si>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</si>
  <si>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</si>
  <si>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</si>
  <si>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</si>
  <si>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</si>
  <si>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</si>
  <si>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</si>
  <si>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</si>
  <si>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</si>
  <si>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</si>
  <si>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</si>
  <si>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</si>
  <si>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</si>
  <si>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</si>
  <si>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</si>
  <si>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</si>
  <si>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</si>
  <si>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</si>
  <si>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</si>
  <si>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</si>
  <si>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</si>
  <si>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</si>
  <si>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</si>
  <si>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</si>
  <si>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</si>
  <si>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</si>
  <si>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</si>
  <si>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</si>
  <si>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</si>
  <si>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</si>
  <si>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</si>
  <si>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</si>
  <si>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</si>
  <si>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</si>
  <si>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</si>
  <si>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</si>
  <si>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</si>
  <si>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</si>
  <si>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</si>
  <si>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</si>
  <si>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</si>
  <si>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</si>
  <si>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</si>
  <si>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</si>
  <si>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</si>
  <si>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</si>
  <si>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</si>
  <si>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</si>
  <si>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</si>
  <si>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</si>
  <si>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</si>
  <si>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</si>
  <si>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</si>
  <si>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</si>
  <si>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</si>
  <si>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</si>
  <si>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</si>
  <si>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</si>
  <si>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</si>
  <si>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</si>
  <si>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</si>
  <si>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</si>
  <si>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</si>
  <si>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</si>
  <si>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</si>
  <si>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</si>
  <si>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</si>
  <si>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</si>
  <si>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</si>
  <si>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</si>
  <si>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</si>
  <si>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</si>
  <si>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</si>
  <si>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</si>
  <si>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</si>
  <si>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</si>
  <si>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</si>
  <si>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</si>
  <si>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</si>
  <si>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</si>
  <si>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</si>
  <si>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</si>
  <si>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</si>
  <si>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</si>
  <si>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</si>
  <si>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</si>
  <si>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</si>
  <si>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</si>
  <si>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</si>
  <si>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</si>
  <si>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</si>
  <si>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</si>
  <si>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</si>
  <si>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</si>
  <si>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</si>
  <si>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</si>
  <si>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</si>
  <si>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</si>
  <si>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</si>
  <si>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</si>
  <si>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</si>
  <si>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</si>
  <si>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</si>
  <si>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</si>
  <si>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</si>
  <si>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</si>
  <si>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</si>
  <si>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</si>
  <si>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</si>
  <si>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</si>
  <si>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</si>
  <si>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</si>
  <si>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</si>
  <si>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</si>
  <si>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</si>
  <si>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</si>
  <si>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</si>
  <si>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</si>
  <si>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</si>
  <si>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</si>
  <si>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</si>
  <si>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</si>
  <si>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</si>
  <si>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</si>
  <si>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</si>
  <si>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</si>
  <si>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</si>
  <si>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</si>
  <si>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</si>
  <si>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</si>
  <si>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</si>
  <si>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</si>
  <si>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</si>
  <si>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</si>
  <si>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</si>
  <si>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</si>
  <si>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</si>
  <si>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</si>
  <si>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</si>
  <si>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</si>
  <si>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</si>
  <si>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</si>
  <si>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</si>
  <si>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</si>
  <si>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</si>
  <si>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</si>
  <si>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</si>
  <si>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</si>
  <si>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</si>
  <si>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</si>
  <si>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</si>
  <si>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</si>
  <si>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</si>
  <si>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</si>
  <si>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</si>
  <si>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</si>
  <si>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</si>
  <si>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</si>
  <si>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</si>
  <si>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</si>
  <si>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</si>
  <si>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</si>
  <si>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</si>
  <si>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</si>
  <si>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</si>
  <si>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</si>
  <si>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</si>
  <si>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</si>
  <si>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</si>
  <si>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</si>
  <si>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</si>
  <si>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</si>
  <si>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</si>
  <si>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</si>
  <si>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</si>
  <si>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</si>
  <si>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</si>
  <si>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</si>
  <si>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</si>
  <si>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</si>
  <si>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</si>
  <si>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</si>
  <si>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</si>
  <si>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</si>
  <si>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</si>
  <si>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</si>
  <si>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</si>
  <si>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</si>
  <si>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</si>
  <si>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</si>
  <si>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</si>
  <si>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</si>
  <si>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</si>
  <si>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</si>
  <si>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</si>
  <si>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</si>
  <si>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</si>
  <si>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</si>
  <si>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</si>
  <si>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</si>
  <si>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</si>
  <si>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</si>
  <si>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</si>
  <si>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</si>
  <si>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</si>
  <si>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</si>
  <si>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</si>
  <si>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</si>
  <si>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</si>
  <si>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</si>
  <si>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</si>
  <si>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</si>
  <si>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</si>
  <si>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</si>
  <si>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</si>
  <si>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</si>
  <si>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</si>
  <si>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</si>
  <si>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</si>
  <si>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</si>
  <si>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</si>
  <si>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</si>
  <si>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</si>
  <si>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</si>
  <si>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</si>
  <si>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</si>
  <si>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</si>
  <si>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</si>
  <si>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</si>
  <si>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</si>
  <si>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</si>
  <si>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</si>
  <si>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</si>
  <si>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</si>
  <si>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</si>
  <si>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</si>
  <si>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</si>
  <si>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</si>
  <si>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</si>
  <si>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</si>
  <si>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</si>
  <si>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</si>
  <si>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</si>
  <si>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</si>
  <si>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</si>
  <si>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</si>
  <si>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</si>
  <si>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</si>
  <si>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</si>
  <si>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</si>
  <si>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</si>
  <si>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</si>
  <si>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</si>
  <si>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</si>
  <si>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</si>
  <si>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</si>
  <si>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</si>
  <si>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</si>
  <si>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</si>
  <si>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</si>
  <si>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</si>
  <si>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</si>
  <si>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</si>
  <si>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</si>
  <si>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</si>
  <si>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</si>
  <si>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</si>
  <si>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</si>
  <si>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</si>
  <si>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</si>
  <si>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</si>
  <si>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</si>
  <si>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</si>
  <si>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</si>
  <si>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</si>
  <si>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</si>
  <si>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</si>
  <si>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</si>
  <si>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</si>
  <si>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</si>
  <si>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</si>
  <si>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</si>
  <si>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</si>
  <si>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</si>
  <si>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</si>
  <si>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</si>
  <si>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</si>
  <si>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</si>
  <si>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</si>
  <si>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</si>
  <si>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</si>
  <si>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</si>
  <si>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</si>
  <si>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</si>
  <si>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</si>
  <si>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</si>
  <si>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</si>
  <si>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</si>
  <si>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</si>
  <si>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</si>
  <si>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</si>
  <si>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</si>
  <si>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</si>
  <si>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</si>
  <si>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</si>
  <si>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</si>
  <si>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</si>
  <si>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</si>
  <si>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</si>
  <si>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</si>
  <si>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</si>
  <si>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</si>
  <si>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</si>
  <si>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</si>
  <si>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</si>
  <si>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</si>
  <si>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</si>
  <si>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</si>
  <si>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</si>
  <si>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</si>
  <si>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</si>
  <si>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</si>
  <si>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</si>
  <si>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</si>
  <si>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</si>
  <si>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</si>
  <si>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</si>
  <si>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</si>
  <si>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</si>
  <si>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</si>
  <si>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</si>
  <si>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</si>
  <si>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</si>
  <si>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</si>
  <si>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</si>
  <si>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</si>
  <si>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</si>
  <si>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</si>
  <si>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</si>
  <si>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</si>
  <si>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</si>
  <si>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</si>
  <si>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</si>
  <si>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</si>
  <si>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</si>
  <si>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</si>
  <si>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</si>
  <si>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</si>
  <si>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</si>
  <si>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</si>
  <si>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</si>
  <si>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</si>
  <si>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</si>
  <si>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</si>
  <si>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</si>
  <si>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</si>
  <si>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</si>
  <si>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</si>
  <si>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</si>
  <si>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</si>
  <si>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</si>
  <si>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</si>
  <si>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</si>
  <si>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</si>
  <si>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</si>
  <si>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</si>
  <si>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</si>
  <si>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</si>
  <si>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</si>
  <si>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</si>
  <si>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</si>
  <si>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</si>
  <si>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</si>
  <si>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</si>
  <si>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</si>
  <si>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</si>
  <si>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</si>
  <si>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</si>
  <si>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</si>
  <si>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</si>
  <si>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</si>
  <si>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</si>
  <si>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</si>
  <si>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</si>
  <si>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</si>
  <si>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</si>
  <si>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</si>
  <si>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</si>
  <si>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</si>
  <si>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</si>
  <si>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</si>
  <si>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</si>
  <si>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</si>
  <si>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</si>
  <si>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</si>
  <si>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</si>
  <si>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</si>
  <si>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</si>
  <si>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</si>
  <si>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</si>
  <si>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</si>
  <si>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</si>
  <si>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</si>
  <si>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</si>
  <si>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</si>
  <si>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</si>
  <si>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</si>
  <si>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</si>
  <si>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</si>
  <si>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</si>
  <si>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</si>
  <si>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</si>
  <si>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</si>
  <si>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</si>
  <si>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</si>
  <si>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</si>
  <si>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</si>
  <si>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</si>
  <si>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</si>
  <si>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</si>
  <si>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</si>
  <si>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</si>
  <si>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</si>
  <si>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</si>
  <si>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</si>
  <si>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</si>
  <si>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</si>
  <si>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</si>
  <si>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</si>
  <si>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</si>
  <si>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</si>
  <si>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</si>
  <si>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</si>
  <si>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</si>
  <si>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</si>
  <si>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</si>
  <si>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</si>
  <si>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</si>
  <si>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</si>
  <si>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</si>
  <si>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</si>
  <si>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</si>
  <si>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</si>
  <si>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</si>
  <si>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</si>
  <si>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</si>
  <si>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</si>
  <si>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</si>
  <si>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</si>
  <si>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</si>
  <si>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</si>
  <si>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</si>
  <si>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</si>
  <si>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</si>
  <si>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</si>
  <si>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</si>
  <si>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</si>
  <si>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</si>
  <si>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</si>
  <si>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</si>
  <si>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</si>
  <si>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</si>
  <si>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</si>
  <si>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</si>
  <si>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</si>
  <si>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</si>
  <si>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</si>
  <si>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</si>
  <si>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</si>
  <si>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</si>
  <si>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</si>
  <si>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</si>
  <si>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</si>
  <si>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</si>
  <si>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</si>
  <si>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</si>
  <si>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</si>
  <si>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</si>
  <si>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</si>
  <si>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</si>
  <si>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</si>
  <si>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</si>
  <si>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</si>
  <si>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</si>
  <si>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</si>
  <si>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</si>
  <si>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</si>
  <si>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</si>
  <si>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</si>
  <si>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</si>
  <si>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</si>
  <si>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</si>
  <si>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</si>
  <si>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</si>
  <si>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</si>
  <si>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</si>
  <si>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</si>
  <si>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</si>
  <si>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</si>
  <si>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</si>
  <si>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</si>
  <si>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</si>
  <si>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</si>
  <si>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</si>
  <si>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</si>
  <si>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</si>
  <si>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</si>
  <si>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</si>
  <si>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</si>
  <si>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</si>
  <si>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</si>
  <si>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</si>
  <si>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</si>
  <si>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</si>
  <si>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</si>
  <si>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</si>
  <si>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</si>
  <si>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</si>
  <si>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</si>
  <si>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</si>
  <si>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</si>
  <si>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</si>
  <si>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</si>
  <si>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</si>
  <si>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</si>
  <si>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</si>
  <si>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</si>
  <si>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</si>
  <si>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</si>
  <si>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</si>
  <si>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</si>
  <si>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</si>
  <si>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</si>
  <si>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</si>
  <si>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</si>
  <si>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</si>
  <si>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</si>
  <si>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</si>
  <si>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</si>
  <si>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</si>
  <si>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</si>
  <si>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</si>
  <si>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</si>
  <si>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</si>
  <si>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</si>
  <si>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</si>
  <si>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</si>
  <si>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</si>
  <si>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</si>
  <si>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</si>
  <si>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</si>
  <si>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</si>
  <si>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</si>
  <si>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</si>
  <si>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</si>
  <si>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</si>
  <si>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</si>
  <si>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</si>
  <si>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</si>
  <si>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</si>
  <si>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</si>
  <si>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</si>
  <si>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</si>
  <si>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</si>
  <si>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</si>
  <si>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</si>
  <si>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</si>
  <si>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</si>
  <si>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</si>
  <si>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</si>
  <si>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</si>
  <si>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</si>
  <si>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</si>
  <si>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</si>
  <si>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</si>
  <si>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</si>
  <si>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</si>
  <si>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</si>
  <si>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</si>
  <si>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</si>
  <si>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</si>
  <si>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</si>
  <si>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</si>
  <si>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</si>
  <si>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</si>
  <si>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</si>
  <si>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</si>
  <si>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</si>
  <si>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</si>
  <si>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</si>
  <si>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</si>
  <si>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</si>
  <si>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</si>
  <si>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</si>
  <si>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</si>
  <si>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</si>
  <si>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</si>
  <si>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</si>
  <si>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</si>
  <si>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</si>
  <si>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</si>
  <si>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</si>
  <si>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</si>
  <si>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</si>
  <si>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</si>
  <si>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</si>
  <si>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</si>
  <si>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</si>
  <si>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</si>
  <si>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</si>
  <si>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</si>
  <si>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</si>
  <si>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</si>
  <si>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</si>
  <si>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</si>
  <si>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</si>
  <si>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</si>
  <si>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</si>
  <si>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</si>
  <si>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</si>
  <si>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</si>
  <si>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</si>
  <si>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</si>
  <si>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</si>
  <si>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</si>
  <si>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</si>
  <si>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</si>
  <si>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</si>
  <si>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</si>
  <si>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</si>
  <si>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</si>
  <si>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</si>
  <si>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</si>
  <si>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</si>
  <si>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</si>
  <si>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</si>
  <si>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</si>
  <si>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</si>
  <si>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</si>
  <si>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</si>
  <si>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</si>
  <si>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</si>
  <si>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</si>
  <si>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</si>
  <si>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</si>
  <si>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</si>
  <si>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</si>
  <si>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</si>
  <si>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</si>
  <si>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</si>
  <si>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</si>
  <si>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</si>
  <si>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</si>
  <si>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</si>
  <si>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</si>
  <si>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</si>
  <si>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</si>
  <si>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</si>
  <si>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</si>
  <si>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</si>
  <si>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</si>
  <si>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</si>
  <si>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</si>
  <si>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</si>
  <si>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</si>
  <si>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</si>
  <si>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</si>
  <si>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</si>
  <si>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</si>
  <si>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</si>
  <si>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</si>
  <si>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</si>
  <si>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</si>
  <si>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</si>
  <si>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</si>
  <si>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</si>
  <si>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</si>
  <si>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</si>
  <si>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</si>
  <si>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</si>
  <si>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</si>
  <si>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</si>
  <si>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</si>
  <si>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</si>
  <si>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</si>
  <si>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</si>
  <si>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</si>
  <si>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</si>
  <si>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</si>
  <si>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</si>
  <si>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</si>
  <si>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</si>
  <si>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</si>
  <si>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</si>
  <si>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</si>
  <si>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</si>
  <si>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</si>
  <si>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</si>
  <si>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</si>
  <si>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</si>
  <si>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</si>
  <si>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</si>
  <si>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</si>
  <si>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</si>
  <si>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</si>
  <si>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</si>
  <si>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</si>
  <si>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</si>
  <si>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</si>
  <si>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</si>
  <si>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</si>
  <si>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</si>
  <si>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</si>
  <si>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</si>
  <si>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</si>
  <si>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</si>
  <si>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</si>
  <si>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</si>
  <si>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</si>
  <si>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</si>
  <si>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</si>
  <si>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</si>
  <si>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</si>
  <si>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</si>
  <si>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</si>
  <si>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</si>
  <si>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</si>
  <si>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</si>
  <si>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</si>
  <si>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</si>
  <si>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</si>
  <si>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</si>
  <si>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</si>
  <si>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</si>
  <si>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</si>
  <si>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</si>
  <si>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</si>
  <si>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</si>
  <si>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</si>
  <si>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</si>
  <si>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</si>
  <si>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</si>
  <si>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</si>
  <si>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</si>
  <si>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</si>
  <si>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</si>
  <si>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</si>
  <si>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</si>
  <si>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</si>
  <si>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</si>
  <si>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</si>
  <si>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</si>
  <si>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</si>
  <si>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</si>
  <si>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</si>
  <si>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</si>
  <si>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</si>
  <si>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</si>
  <si>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</si>
  <si>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</si>
  <si>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</si>
  <si>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</si>
  <si>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</si>
  <si>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</si>
  <si>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</si>
  <si>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</si>
  <si>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</si>
  <si>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</si>
  <si>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</si>
  <si>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</si>
  <si>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</si>
  <si>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</si>
  <si>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</si>
  <si>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</si>
  <si>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</si>
  <si>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</si>
  <si>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</si>
  <si>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</si>
  <si>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</si>
  <si>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</si>
  <si>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</si>
  <si>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</si>
  <si>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</si>
  <si>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</si>
  <si>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</si>
  <si>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</si>
  <si>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</si>
  <si>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</si>
  <si>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</si>
  <si>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</si>
  <si>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</si>
  <si>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</si>
  <si>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</si>
  <si>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</si>
  <si>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</si>
  <si>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</si>
  <si>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</si>
  <si>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</si>
  <si>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</si>
  <si>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</si>
  <si>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</si>
  <si>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</si>
  <si>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</si>
  <si>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</si>
  <si>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</si>
  <si>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</si>
  <si>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</si>
  <si>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</si>
  <si>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</si>
  <si>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</si>
  <si>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</si>
  <si>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</si>
  <si>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</si>
  <si>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</si>
  <si>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</si>
  <si>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</si>
  <si>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</si>
  <si>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</si>
  <si>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</si>
  <si>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</si>
  <si>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</si>
  <si>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</si>
  <si>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</si>
  <si>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</si>
  <si>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</si>
  <si>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</si>
  <si>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</si>
  <si>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</si>
  <si>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</si>
  <si>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</si>
  <si>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</si>
  <si>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</si>
  <si>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</si>
  <si>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</si>
  <si>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</si>
  <si>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</si>
  <si>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</si>
  <si>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</si>
  <si>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</si>
  <si>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</si>
  <si>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</si>
  <si>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</si>
  <si>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</si>
  <si>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</si>
  <si>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</si>
  <si>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</si>
  <si>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</si>
  <si>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</si>
  <si>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</si>
  <si>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</si>
  <si>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</si>
  <si>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</si>
  <si>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</si>
  <si>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</si>
  <si>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</si>
  <si>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</si>
  <si>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</si>
  <si>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</si>
  <si>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</si>
  <si>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</si>
  <si>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</si>
  <si>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</si>
  <si>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</si>
  <si>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</si>
  <si>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</si>
  <si>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</si>
  <si>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</si>
  <si>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</si>
  <si>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</si>
  <si>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</si>
  <si>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</si>
  <si>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</si>
  <si>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</si>
  <si>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</si>
  <si>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</si>
  <si>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</si>
  <si>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</si>
  <si>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</si>
  <si>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</si>
  <si>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</si>
  <si>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</si>
  <si>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</si>
  <si>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</si>
  <si>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</si>
  <si>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</si>
  <si>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</si>
  <si>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</si>
  <si>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</si>
  <si>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</si>
  <si>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</si>
  <si>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</si>
  <si>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</si>
  <si>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</si>
  <si>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</si>
  <si>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</si>
  <si>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</si>
  <si>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</si>
  <si>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</si>
  <si>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</si>
  <si>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</si>
  <si>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</si>
  <si>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</si>
  <si>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</si>
  <si>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</si>
  <si>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</si>
  <si>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</si>
  <si>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</si>
  <si>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</si>
  <si>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</si>
  <si>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</si>
  <si>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</si>
  <si>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</si>
  <si>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</si>
  <si>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</si>
  <si>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</si>
  <si>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</si>
  <si>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</si>
  <si>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</si>
  <si>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</si>
  <si>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</si>
  <si>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</si>
  <si>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</si>
  <si>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</si>
  <si>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</si>
  <si>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</si>
  <si>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</si>
  <si>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</si>
  <si>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</si>
  <si>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</si>
  <si>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</si>
  <si>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</si>
  <si>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</si>
  <si>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</si>
  <si>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</si>
  <si>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</si>
  <si>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</si>
  <si>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</si>
  <si>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</si>
  <si>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</si>
  <si>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</si>
  <si>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</si>
  <si>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</si>
  <si>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</si>
  <si>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</si>
  <si>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</si>
  <si>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</si>
  <si>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</si>
  <si>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</si>
  <si>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</si>
  <si>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</si>
  <si>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</si>
  <si>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</si>
  <si>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</si>
  <si>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</si>
  <si>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</si>
  <si>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</si>
  <si>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</si>
  <si>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</si>
  <si>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</si>
  <si>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</si>
  <si>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</si>
  <si>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</si>
  <si>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</si>
  <si>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</si>
  <si>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</si>
  <si>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</si>
  <si>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</si>
  <si>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</si>
  <si>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</si>
  <si>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</si>
  <si>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</si>
  <si>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</si>
  <si>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</si>
  <si>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</si>
  <si>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</si>
  <si>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</si>
  <si>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</si>
  <si>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</si>
  <si>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</si>
  <si>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</si>
  <si>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</si>
  <si>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</si>
  <si>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</si>
  <si>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</si>
  <si>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</si>
  <si>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</si>
  <si>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</si>
  <si>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</si>
  <si>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</si>
  <si>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</si>
  <si>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</si>
  <si>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</si>
  <si>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</si>
  <si>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</si>
  <si>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</si>
  <si>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</si>
  <si>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</si>
  <si>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</si>
  <si>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</si>
  <si>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</si>
  <si>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</si>
  <si>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</si>
  <si>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</si>
  <si>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</si>
  <si>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</si>
  <si>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</si>
  <si>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</si>
  <si>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</si>
  <si>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</si>
  <si>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</si>
  <si>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</si>
  <si>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</si>
  <si>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</si>
  <si>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</si>
  <si>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</si>
  <si>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</si>
  <si>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</si>
  <si>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</si>
  <si>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</si>
  <si>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</si>
  <si>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</si>
  <si>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</si>
  <si>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</si>
  <si>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</si>
  <si>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</si>
  <si>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</si>
  <si>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</si>
  <si>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</si>
  <si>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</si>
  <si>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</si>
  <si>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</si>
  <si>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</si>
  <si>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</si>
  <si>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</si>
  <si>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</si>
  <si>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</si>
  <si>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</si>
  <si>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</si>
  <si>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</si>
  <si>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</si>
  <si>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</si>
  <si>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</si>
  <si>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</si>
  <si>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</si>
  <si>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</si>
  <si>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</si>
  <si>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</si>
  <si>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</si>
  <si>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</si>
  <si>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</si>
  <si>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</si>
  <si>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</si>
  <si>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</si>
  <si>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</si>
  <si>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</si>
  <si>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</si>
  <si>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</si>
  <si>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</si>
  <si>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</si>
  <si>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</si>
  <si>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</si>
  <si>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</si>
  <si>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</si>
  <si>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</si>
  <si>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</si>
  <si>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</si>
  <si>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</si>
  <si>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</si>
  <si>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</si>
  <si>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</si>
  <si>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</si>
  <si>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</si>
  <si>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</si>
  <si>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</si>
  <si>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</si>
  <si>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</si>
  <si>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</si>
  <si>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</si>
  <si>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</si>
  <si>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</si>
  <si>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</si>
  <si>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</si>
  <si>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</si>
  <si>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</si>
  <si>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</si>
  <si>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</si>
  <si>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</si>
  <si>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</si>
  <si>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</si>
  <si>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</si>
  <si>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</si>
  <si>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</si>
  <si>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</si>
  <si>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</si>
  <si>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</si>
  <si>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</si>
  <si>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</si>
  <si>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</si>
  <si>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</si>
  <si>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</si>
  <si>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</si>
  <si>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</si>
  <si>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</si>
  <si>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</si>
  <si>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</si>
  <si>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</si>
  <si>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</si>
  <si>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</si>
  <si>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</si>
  <si>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</si>
  <si>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</si>
  <si>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</si>
  <si>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</si>
  <si>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</si>
  <si>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</si>
  <si>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</si>
  <si>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</si>
  <si>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</si>
  <si>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</si>
  <si>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</si>
  <si>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</si>
  <si>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</si>
  <si>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</si>
  <si>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</si>
  <si>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</si>
  <si>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</si>
  <si>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</si>
  <si>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</si>
  <si>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</si>
  <si>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</si>
  <si>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</si>
  <si>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</si>
  <si>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</si>
  <si>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</si>
  <si>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</si>
  <si>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</si>
  <si>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</si>
  <si>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</si>
  <si>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</si>
  <si>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</si>
  <si>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</si>
  <si>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</si>
  <si>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</si>
  <si>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</si>
  <si>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</si>
  <si>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</si>
  <si>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</si>
  <si>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</si>
  <si>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</si>
  <si>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</si>
  <si>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</si>
  <si>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</si>
  <si>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</si>
  <si>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</si>
  <si>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</si>
  <si>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</si>
  <si>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</si>
  <si>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</si>
  <si>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</si>
  <si>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</si>
  <si>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</si>
  <si>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</si>
  <si>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</si>
  <si>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</si>
  <si>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</si>
  <si>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</si>
  <si>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</si>
  <si>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</si>
  <si>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</si>
  <si>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</si>
  <si>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</si>
  <si>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</si>
  <si>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</si>
  <si>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</si>
  <si>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</si>
  <si>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</si>
  <si>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</si>
  <si>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</si>
  <si>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</si>
  <si>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</si>
  <si>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</si>
  <si>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</si>
  <si>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</si>
  <si>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</si>
  <si>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</si>
  <si>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</si>
  <si>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</si>
  <si>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</si>
  <si>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</si>
  <si>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</si>
  <si>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</si>
  <si>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</si>
  <si>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</si>
  <si>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</si>
  <si>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</si>
  <si>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</si>
  <si>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</si>
  <si>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</si>
  <si>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</si>
  <si>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</si>
  <si>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</si>
  <si>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</si>
  <si>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</si>
  <si>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</si>
  <si>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</si>
  <si>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</si>
  <si>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</si>
  <si>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</si>
  <si>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</si>
  <si>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</si>
  <si>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</si>
  <si>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</si>
  <si>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</si>
  <si>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</si>
  <si>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</si>
  <si>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</si>
  <si>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</si>
  <si>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</si>
  <si>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</si>
  <si>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</si>
  <si>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</si>
  <si>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</si>
  <si>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</si>
  <si>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</si>
  <si>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</si>
  <si>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</si>
  <si>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</si>
  <si>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</si>
  <si>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</si>
  <si>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</si>
  <si>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</si>
  <si>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</si>
  <si>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</si>
  <si>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</si>
  <si>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</si>
  <si>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</si>
  <si>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</si>
  <si>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</si>
  <si>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</si>
  <si>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</si>
  <si>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</si>
  <si>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</si>
  <si>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</si>
  <si>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</si>
  <si>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</si>
  <si>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</si>
  <si>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</si>
  <si>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</si>
  <si>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</si>
  <si>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</si>
  <si>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</si>
  <si>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</si>
  <si>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</si>
  <si>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</si>
  <si>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</si>
  <si>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</si>
  <si>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</si>
  <si>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</si>
  <si>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</si>
  <si>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</si>
  <si>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</si>
  <si>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</si>
  <si>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</si>
  <si>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</si>
  <si>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</si>
  <si>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</si>
  <si>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</si>
  <si>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</si>
  <si>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</si>
  <si>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</si>
  <si>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</si>
  <si>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</si>
  <si>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</si>
  <si>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</si>
  <si>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</si>
  <si>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</si>
  <si>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</si>
  <si>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</si>
  <si>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</si>
  <si>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</si>
  <si>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</si>
  <si>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</si>
  <si>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</si>
  <si>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</si>
  <si>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</si>
  <si>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</si>
  <si>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</si>
  <si>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</si>
  <si>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</si>
  <si>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</si>
  <si>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</si>
  <si>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</si>
  <si>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</si>
  <si>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</si>
  <si>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</si>
  <si>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</si>
  <si>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</si>
  <si>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</si>
  <si>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</si>
  <si>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</si>
  <si>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</si>
  <si>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</si>
  <si>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</si>
  <si>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</si>
  <si>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</si>
  <si>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</si>
  <si>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</si>
  <si>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</si>
  <si>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</si>
  <si>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</si>
  <si>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</si>
  <si>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</si>
  <si>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</si>
  <si>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</si>
  <si>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</si>
  <si>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</si>
  <si>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</si>
  <si>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</si>
  <si>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</si>
  <si>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</si>
  <si>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</si>
  <si>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</si>
  <si>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</si>
  <si>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</si>
  <si>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</si>
  <si>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</si>
  <si>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</si>
  <si>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</si>
  <si>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</si>
  <si>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</si>
  <si>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</si>
  <si>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</si>
  <si>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</si>
  <si>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</si>
  <si>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</si>
  <si>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</si>
  <si>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</si>
  <si>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</si>
  <si>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</si>
  <si>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</si>
  <si>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</si>
  <si>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</si>
  <si>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</si>
  <si>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</si>
  <si>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</si>
  <si>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</si>
  <si>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</si>
  <si>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</si>
  <si>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</si>
  <si>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</si>
  <si>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</si>
  <si>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</si>
  <si>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</si>
  <si>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</si>
  <si>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</si>
  <si>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</si>
  <si>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</si>
  <si>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</si>
  <si>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</si>
  <si>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</si>
  <si>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</si>
  <si>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</si>
  <si>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</si>
  <si>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</si>
  <si>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</si>
  <si>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</si>
  <si>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</si>
  <si>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</si>
  <si>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</si>
  <si>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</si>
  <si>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</si>
  <si>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</si>
  <si>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</si>
  <si>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</si>
  <si>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</si>
  <si>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</si>
  <si>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</si>
  <si>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</si>
  <si>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</si>
  <si>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</si>
  <si>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</si>
  <si>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</si>
  <si>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</si>
  <si>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</si>
  <si>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</si>
  <si>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</si>
  <si>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</si>
  <si>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</si>
  <si>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</si>
  <si>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</si>
  <si>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</si>
  <si>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</si>
  <si>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</si>
  <si>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</si>
  <si>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</si>
  <si>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</si>
  <si>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</si>
  <si>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</si>
  <si>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</si>
  <si>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</si>
  <si>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</si>
  <si>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</si>
  <si>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</si>
  <si>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</si>
  <si>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</si>
  <si>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</si>
  <si>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</si>
  <si>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</si>
  <si>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</si>
  <si>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</si>
  <si>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</si>
  <si>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</si>
  <si>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</si>
  <si>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</si>
  <si>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</si>
  <si>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</si>
  <si>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</si>
  <si>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</si>
  <si>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</si>
  <si>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</si>
  <si>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</si>
  <si>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</si>
  <si>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</si>
  <si>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</si>
  <si>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</si>
  <si>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</si>
  <si>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</si>
  <si>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</si>
  <si>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</si>
  <si>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</si>
  <si>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</si>
  <si>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</si>
  <si>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</si>
  <si>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</si>
  <si>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</si>
  <si>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</si>
  <si>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</si>
  <si>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</si>
  <si>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</si>
  <si>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</si>
  <si>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</si>
  <si>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</si>
  <si>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</si>
  <si>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</si>
  <si>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</si>
  <si>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</si>
  <si>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</si>
  <si>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</si>
  <si>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</si>
  <si>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</si>
  <si>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</si>
  <si>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</si>
  <si>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</si>
  <si>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</si>
  <si>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</si>
  <si>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</si>
  <si>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</si>
  <si>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</si>
  <si>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</si>
  <si>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</si>
  <si>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</si>
  <si>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</si>
  <si>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</si>
  <si>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</si>
  <si>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</si>
  <si>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</si>
  <si>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</si>
  <si>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</si>
  <si>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</si>
  <si>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</si>
  <si>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</si>
  <si>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</si>
  <si>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</si>
  <si>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</si>
  <si>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</si>
  <si>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</si>
  <si>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</si>
  <si>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</si>
  <si>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</si>
  <si>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</si>
  <si>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</si>
  <si>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</si>
  <si>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</si>
  <si>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</si>
  <si>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</si>
  <si>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</si>
  <si>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</si>
  <si>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</si>
  <si>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</si>
  <si>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</si>
  <si>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</si>
  <si>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</si>
  <si>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</si>
  <si>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</si>
  <si>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</si>
  <si>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</si>
  <si>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</si>
  <si>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</si>
  <si>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</si>
  <si>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</si>
  <si>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</si>
  <si>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</si>
  <si>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</si>
  <si>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</si>
  <si>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</si>
  <si>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</si>
  <si>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</si>
  <si>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</si>
  <si>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</si>
  <si>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</si>
  <si>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</si>
  <si>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</si>
  <si>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</si>
  <si>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</si>
  <si>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</si>
  <si>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</si>
  <si>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</si>
  <si>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</si>
  <si>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</si>
  <si>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</si>
  <si>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</si>
  <si>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</si>
  <si>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</si>
  <si>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</si>
  <si>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</si>
  <si>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</si>
  <si>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</si>
  <si>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</si>
  <si>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</si>
  <si>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</si>
  <si>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</si>
  <si>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</si>
  <si>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</si>
  <si>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</si>
  <si>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</si>
  <si>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</si>
  <si>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</si>
  <si>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</si>
  <si>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</si>
  <si>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</si>
  <si>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</si>
  <si>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</si>
  <si>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</si>
  <si>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</si>
  <si>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</si>
  <si>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</si>
  <si>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</si>
  <si>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</si>
  <si>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</si>
  <si>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</si>
  <si>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</si>
  <si>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</si>
  <si>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</si>
  <si>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</si>
  <si>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</si>
  <si>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</si>
  <si>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</si>
  <si>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</si>
  <si>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</si>
  <si>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</si>
  <si>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</si>
  <si>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</si>
  <si>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</si>
  <si>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</si>
  <si>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</si>
  <si>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</si>
  <si>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</si>
  <si>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</si>
  <si>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</si>
  <si>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</si>
  <si>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</si>
  <si>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</si>
  <si>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</si>
  <si>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</si>
  <si>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</si>
  <si>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</si>
  <si>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</si>
  <si>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</si>
  <si>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</si>
  <si>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</si>
  <si>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</si>
  <si>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</si>
  <si>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</si>
  <si>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</si>
  <si>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</si>
  <si>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</si>
  <si>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</si>
  <si>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</si>
  <si>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</si>
  <si>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</si>
  <si>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</si>
  <si>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</si>
  <si>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</si>
  <si>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</si>
  <si>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</si>
  <si>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</si>
  <si>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</si>
  <si>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</si>
  <si>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</si>
  <si>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</si>
  <si>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</si>
  <si>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</si>
  <si>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</si>
  <si>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</si>
  <si>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</si>
  <si>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</si>
  <si>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</si>
  <si>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</si>
  <si>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</si>
  <si>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</si>
  <si>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</si>
  <si>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</si>
  <si>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</si>
  <si>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</si>
  <si>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</si>
  <si>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</si>
  <si>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</si>
  <si>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</si>
  <si>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</si>
  <si>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</si>
  <si>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</si>
  <si>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</si>
  <si>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</si>
  <si>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</si>
  <si>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</si>
  <si>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</si>
  <si>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</si>
  <si>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</si>
  <si>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</si>
  <si>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</si>
  <si>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</si>
  <si>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</si>
  <si>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</si>
  <si>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</si>
  <si>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</si>
  <si>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</si>
  <si>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</si>
  <si>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</si>
  <si>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</si>
  <si>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</si>
  <si>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</si>
  <si>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</si>
  <si>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</si>
  <si>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</si>
  <si>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</si>
  <si>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</si>
  <si>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</si>
  <si>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</si>
  <si>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</si>
  <si>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</si>
  <si>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</si>
  <si>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</si>
  <si>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</si>
  <si>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</si>
  <si>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</si>
  <si>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</si>
  <si>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</si>
  <si>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</si>
  <si>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</si>
  <si>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</si>
  <si>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</si>
  <si>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</si>
  <si>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</si>
  <si>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</si>
  <si>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</si>
  <si>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</si>
  <si>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</si>
  <si>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</si>
  <si>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</si>
  <si>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</si>
  <si>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</si>
  <si>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</si>
  <si>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</si>
  <si>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</si>
  <si>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</si>
  <si>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</si>
  <si>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</si>
  <si>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</si>
  <si>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</si>
  <si>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</si>
  <si>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</si>
  <si>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</si>
  <si>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</si>
  <si>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</si>
  <si>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</si>
  <si>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</si>
  <si>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</si>
  <si>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</si>
  <si>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</si>
  <si>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</si>
  <si>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</si>
  <si>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</si>
  <si>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</si>
  <si>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</si>
  <si>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</si>
  <si>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</si>
  <si>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</si>
  <si>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</si>
  <si>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</si>
  <si>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</si>
  <si>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</si>
  <si>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</si>
  <si>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</si>
  <si>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</si>
  <si>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</si>
  <si>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</si>
  <si>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</si>
  <si>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</si>
  <si>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</si>
  <si>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</si>
  <si>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</si>
  <si>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</si>
  <si>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</si>
  <si>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</si>
  <si>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</si>
  <si>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</si>
  <si>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</si>
  <si>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</si>
  <si>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</si>
  <si>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</si>
  <si>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</si>
  <si>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</si>
  <si>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</si>
  <si>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</si>
  <si>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</si>
  <si>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</si>
  <si>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</si>
  <si>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</si>
  <si>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</si>
  <si>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</si>
  <si>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</si>
  <si>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</si>
  <si>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</si>
  <si>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</si>
  <si>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</si>
  <si>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</si>
  <si>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</si>
  <si>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</si>
  <si>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</si>
  <si>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</si>
  <si>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</si>
  <si>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</si>
  <si>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</si>
  <si>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</si>
  <si>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</si>
  <si>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</si>
  <si>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</si>
  <si>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</si>
  <si>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</si>
  <si>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</si>
  <si>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</si>
  <si>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</si>
  <si>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</si>
  <si>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</si>
  <si>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</si>
  <si>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</si>
  <si>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</si>
  <si>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</si>
  <si>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</si>
  <si>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</si>
  <si>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</si>
  <si>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</si>
  <si>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</si>
  <si>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</si>
  <si>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</si>
  <si>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</si>
  <si>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</si>
  <si>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</si>
  <si>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</si>
  <si>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</si>
  <si>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</si>
  <si>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</si>
  <si>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</si>
  <si>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</si>
  <si>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</si>
  <si>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</si>
  <si>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</si>
  <si>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</si>
  <si>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</si>
  <si>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</si>
  <si>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</si>
  <si>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</si>
  <si>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</si>
  <si>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</si>
  <si>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</si>
  <si>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</si>
  <si>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</si>
  <si>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</si>
  <si>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</si>
  <si>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</si>
  <si>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</si>
  <si>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</si>
  <si>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</si>
  <si>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</si>
  <si>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</si>
  <si>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</si>
  <si>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</si>
  <si>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</si>
  <si>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</si>
  <si>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</si>
  <si>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</si>
  <si>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</si>
  <si>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</si>
  <si>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</si>
  <si>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</si>
  <si>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</si>
  <si>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</si>
  <si>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</si>
  <si>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</si>
  <si>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</si>
  <si>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</si>
  <si>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</si>
  <si>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</si>
  <si>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</si>
  <si>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</si>
  <si>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</si>
  <si>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</si>
  <si>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</si>
  <si>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</si>
  <si>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</si>
  <si>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</si>
  <si>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</si>
  <si>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</si>
  <si>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</si>
  <si>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</si>
  <si>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</si>
  <si>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</si>
  <si>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</si>
  <si>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</si>
  <si>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</si>
  <si>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</si>
  <si>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</si>
  <si>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</si>
  <si>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</si>
  <si>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</si>
  <si>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</si>
  <si>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</si>
  <si>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</si>
  <si>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</si>
  <si>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</si>
  <si>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</si>
  <si>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</si>
  <si>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</si>
  <si>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</si>
  <si>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</si>
  <si>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</si>
  <si>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</si>
  <si>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</si>
  <si>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</si>
  <si>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</si>
  <si>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</si>
  <si>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</si>
  <si>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</si>
  <si>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</si>
  <si>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</si>
  <si>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</si>
  <si>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</si>
  <si>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</si>
  <si>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</si>
  <si>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</si>
  <si>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</si>
  <si>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</si>
  <si>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</si>
  <si>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</si>
  <si>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</si>
  <si>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</si>
  <si>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</si>
  <si>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</si>
  <si>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</si>
  <si>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</si>
  <si>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</si>
  <si>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</si>
  <si>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</si>
  <si>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</si>
  <si>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</si>
  <si>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</si>
  <si>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</si>
  <si>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</si>
  <si>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</si>
  <si>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</si>
  <si>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</si>
  <si>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</si>
  <si>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</si>
  <si>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</si>
  <si>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</si>
  <si>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</si>
  <si>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</si>
  <si>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</si>
  <si>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</si>
  <si>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</si>
  <si>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</si>
  <si>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</si>
  <si>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</si>
  <si>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</si>
  <si>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</si>
  <si>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</si>
  <si>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</si>
  <si>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</si>
  <si>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</si>
  <si>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</si>
  <si>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</si>
  <si>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</si>
  <si>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</si>
  <si>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</si>
  <si>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</si>
  <si>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</si>
  <si>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</si>
  <si>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</si>
  <si>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</si>
  <si>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</si>
  <si>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</si>
  <si>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</si>
  <si>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</si>
  <si>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</si>
  <si>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</si>
  <si>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</si>
  <si>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</si>
  <si>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</si>
  <si>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</si>
  <si>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</si>
  <si>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</si>
  <si>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</si>
  <si>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</si>
  <si>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</si>
  <si>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</si>
  <si>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</si>
  <si>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</si>
  <si>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</si>
  <si>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</si>
  <si>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</si>
  <si>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</si>
  <si>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</si>
  <si>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</si>
  <si>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</si>
  <si>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</si>
  <si>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</si>
  <si>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</si>
  <si>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</si>
  <si>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</si>
  <si>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</si>
  <si>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</si>
  <si>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</si>
  <si>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</si>
  <si>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</si>
  <si>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</si>
  <si>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</si>
  <si>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</si>
  <si>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</si>
  <si>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</si>
  <si>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</si>
  <si>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</si>
  <si>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</si>
  <si>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</si>
  <si>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</si>
  <si>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</si>
  <si>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</si>
  <si>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</si>
  <si>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</si>
  <si>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</si>
  <si>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</si>
  <si>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</si>
  <si>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</si>
  <si>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</si>
  <si>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</si>
  <si>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</si>
  <si>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</si>
  <si>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</si>
  <si>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</si>
  <si>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</si>
  <si>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</si>
  <si>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</si>
  <si>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</si>
  <si>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</si>
  <si>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</si>
  <si>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</si>
  <si>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</si>
  <si>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</si>
  <si>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</si>
  <si>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</si>
  <si>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</si>
  <si>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</si>
  <si>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</si>
  <si>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</si>
  <si>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</si>
  <si>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</si>
  <si>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</si>
  <si>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</si>
  <si>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</si>
  <si>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</si>
  <si>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</si>
  <si>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</si>
  <si>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</si>
  <si>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</si>
  <si>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</si>
  <si>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</si>
  <si>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</si>
  <si>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</si>
  <si>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</si>
  <si>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</si>
  <si>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</si>
  <si>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</si>
  <si>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</si>
  <si>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</si>
  <si>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</si>
  <si>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</si>
  <si>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</si>
  <si>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</si>
  <si>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</si>
  <si>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</si>
  <si>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</si>
  <si>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</si>
  <si>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</si>
  <si>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</si>
  <si>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</si>
  <si>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</si>
  <si>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</si>
  <si>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</si>
  <si>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</si>
  <si>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</si>
  <si>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</si>
  <si>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</si>
  <si>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</si>
  <si>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</si>
  <si>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</si>
  <si>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</si>
  <si>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</si>
  <si>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</si>
  <si>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</si>
  <si>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</si>
  <si>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</si>
  <si>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</si>
  <si>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</si>
  <si>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</si>
  <si>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</si>
  <si>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</si>
  <si>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</si>
  <si>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</si>
  <si>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</si>
  <si>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</si>
  <si>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</si>
  <si>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</si>
  <si>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</si>
  <si>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</si>
  <si>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</si>
  <si>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</si>
  <si>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</si>
  <si>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</si>
  <si>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</si>
  <si>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</si>
  <si>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</si>
  <si>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</si>
  <si>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</si>
  <si>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</si>
  <si>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</si>
  <si>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</si>
  <si>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</si>
  <si>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</si>
  <si>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</si>
  <si>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</si>
  <si>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</si>
  <si>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</si>
  <si>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</si>
  <si>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</si>
  <si>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</si>
  <si>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</si>
  <si>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</si>
  <si>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</si>
  <si>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</si>
  <si>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</si>
  <si>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</si>
  <si>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</si>
  <si>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</si>
  <si>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</si>
  <si>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</si>
  <si>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</si>
  <si>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</si>
  <si>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</si>
  <si>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</si>
  <si>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</si>
  <si>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</si>
  <si>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</si>
  <si>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</si>
  <si>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</si>
  <si>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</si>
  <si>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</si>
  <si>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</si>
  <si>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</si>
  <si>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</si>
  <si>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</si>
  <si>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</si>
  <si>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</si>
  <si>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</si>
  <si>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</si>
  <si>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</si>
  <si>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</si>
  <si>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</si>
  <si>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</si>
  <si>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</si>
  <si>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</si>
  <si>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</si>
  <si>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</si>
  <si>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</si>
  <si>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</si>
  <si>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</si>
  <si>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</si>
  <si>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</si>
  <si>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</si>
  <si>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</si>
  <si>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</si>
  <si>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</si>
  <si>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</si>
  <si>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</si>
  <si>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</si>
  <si>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</si>
  <si>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</si>
  <si>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</si>
  <si>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</si>
  <si>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</si>
  <si>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</si>
  <si>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</si>
  <si>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</si>
  <si>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</si>
  <si>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</si>
  <si>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</si>
  <si>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</si>
  <si>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</si>
  <si>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</si>
  <si>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</si>
  <si>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</si>
  <si>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</si>
  <si>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</si>
  <si>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</si>
  <si>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</si>
  <si>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</si>
  <si>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</si>
  <si>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</si>
  <si>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</si>
  <si>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</si>
  <si>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</si>
  <si>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</si>
  <si>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</si>
  <si>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</si>
  <si>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</si>
  <si>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</si>
  <si>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</si>
  <si>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</si>
  <si>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</si>
  <si>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</si>
  <si>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</si>
  <si>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</si>
  <si>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</si>
  <si>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</si>
  <si>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</si>
  <si>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</si>
  <si>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</si>
  <si>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</si>
  <si>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</si>
  <si>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</si>
  <si>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</si>
  <si>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</si>
  <si>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</si>
  <si>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</si>
  <si>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</si>
  <si>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</si>
  <si>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</si>
  <si>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</si>
  <si>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</si>
  <si>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</si>
  <si>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</si>
  <si>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</si>
  <si>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</si>
  <si>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</si>
  <si>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</si>
  <si>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</si>
  <si>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</si>
  <si>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</si>
  <si>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</si>
  <si>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</si>
  <si>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</si>
  <si>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</si>
  <si>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</si>
  <si>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</si>
  <si>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</si>
  <si>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</si>
  <si>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</si>
  <si>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</si>
  <si>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</si>
  <si>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</si>
  <si>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</si>
  <si>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</si>
  <si>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</si>
  <si>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</si>
  <si>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</si>
  <si>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</si>
  <si>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</si>
  <si>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</si>
  <si>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</si>
  <si>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</si>
  <si>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</si>
  <si>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</si>
  <si>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</si>
  <si>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</si>
  <si>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</si>
  <si>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</si>
  <si>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</si>
  <si>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</si>
  <si>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</si>
  <si>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</si>
  <si>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</si>
  <si>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</si>
  <si>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</si>
  <si>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</si>
  <si>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</si>
  <si>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</si>
  <si>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</si>
  <si>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</si>
  <si>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</si>
  <si>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</si>
  <si>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</si>
  <si>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</si>
  <si>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</si>
  <si>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</si>
  <si>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</si>
  <si>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</si>
  <si>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</si>
  <si>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</si>
  <si>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</si>
  <si>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</si>
  <si>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</si>
  <si>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</si>
  <si>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</si>
  <si>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</si>
  <si>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</si>
  <si>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</si>
  <si>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</si>
  <si>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</si>
  <si>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</si>
  <si>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</si>
  <si>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</si>
  <si>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</si>
  <si>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</si>
  <si>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</si>
  <si>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</si>
  <si>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</si>
  <si>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</si>
  <si>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</si>
  <si>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</si>
  <si>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</si>
  <si>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</si>
  <si>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</si>
  <si>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</si>
  <si>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</si>
  <si>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</si>
  <si>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</si>
  <si>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</si>
  <si>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</si>
  <si>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</si>
  <si>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</si>
  <si>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</si>
  <si>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</si>
  <si>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</si>
  <si>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</si>
  <si>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</si>
  <si>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</si>
  <si>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</si>
  <si>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</si>
  <si>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</si>
  <si>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</si>
  <si>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</si>
  <si>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</si>
  <si>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</si>
  <si>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</si>
  <si>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</si>
  <si>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</si>
  <si>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</si>
  <si>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</si>
  <si>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</si>
  <si>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</si>
  <si>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</si>
  <si>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</si>
  <si>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</si>
  <si>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</si>
  <si>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</si>
  <si>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</si>
  <si>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</si>
  <si>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</si>
  <si>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</si>
  <si>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</si>
  <si>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</si>
  <si>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</si>
  <si>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</si>
  <si>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</si>
  <si>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</si>
  <si>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</si>
  <si>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</si>
  <si>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</si>
  <si>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</si>
  <si>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</si>
  <si>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</si>
  <si>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</si>
  <si>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</si>
  <si>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</si>
  <si>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</si>
  <si>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</si>
  <si>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</si>
  <si>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</si>
  <si>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</si>
  <si>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</si>
  <si>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</si>
  <si>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</si>
  <si>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</si>
  <si>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</si>
  <si>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</si>
  <si>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</si>
  <si>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</si>
  <si>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</si>
  <si>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</si>
  <si>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</si>
  <si>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</si>
  <si>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</si>
  <si>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</si>
  <si>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</si>
  <si>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</si>
  <si>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</si>
  <si>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</si>
  <si>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</si>
  <si>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</si>
  <si>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</si>
  <si>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</si>
  <si>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</si>
  <si>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</si>
  <si>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</si>
  <si>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</si>
  <si>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</si>
  <si>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</si>
  <si>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</si>
  <si>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</si>
  <si>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</si>
  <si>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</si>
  <si>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</si>
  <si>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</si>
  <si>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</si>
  <si>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</si>
  <si>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</si>
  <si>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</si>
  <si>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</si>
  <si>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</si>
  <si>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</si>
  <si>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</si>
  <si>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</si>
  <si>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</si>
  <si>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</si>
  <si>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</si>
  <si>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</si>
  <si>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</si>
  <si>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</si>
  <si>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</si>
  <si>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</si>
  <si>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</si>
  <si>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</si>
  <si>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</si>
  <si>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</si>
  <si>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</si>
  <si>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</si>
  <si>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</si>
  <si>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</si>
  <si>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</si>
  <si>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</si>
  <si>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</si>
  <si>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</si>
  <si>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</si>
  <si>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</si>
  <si>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</si>
  <si>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</si>
  <si>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</si>
  <si>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</si>
  <si>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</si>
  <si>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</si>
  <si>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</si>
  <si>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</si>
  <si>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</si>
  <si>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</si>
  <si>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</si>
  <si>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</si>
  <si>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</si>
  <si>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</si>
  <si>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</si>
  <si>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</si>
  <si>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</si>
  <si>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</si>
  <si>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</si>
  <si>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</si>
  <si>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</si>
  <si>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</si>
  <si>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</si>
  <si>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</si>
  <si>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</si>
  <si>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</si>
  <si>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</si>
  <si>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</si>
  <si>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</si>
  <si>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</si>
  <si>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</si>
  <si>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</si>
  <si>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</si>
  <si>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</si>
  <si>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</si>
  <si>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</si>
  <si>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</si>
  <si>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</si>
  <si>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</si>
  <si>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</si>
  <si>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</si>
  <si>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</si>
  <si>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</si>
  <si>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</si>
  <si>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</si>
  <si>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</si>
  <si>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</si>
  <si>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</si>
  <si>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</si>
  <si>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</si>
  <si>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</si>
  <si>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</si>
  <si>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</si>
  <si>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</si>
  <si>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</si>
  <si>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</si>
  <si>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</si>
  <si>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</si>
  <si>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</si>
  <si>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</si>
  <si>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</si>
  <si>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</si>
  <si>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</si>
  <si>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</si>
  <si>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</si>
  <si>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</si>
  <si>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</si>
  <si>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</si>
  <si>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</si>
  <si>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</si>
  <si>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</si>
  <si>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</si>
  <si>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</si>
  <si>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</si>
  <si>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</si>
  <si>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</si>
  <si>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</si>
  <si>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</si>
  <si>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</si>
  <si>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</si>
  <si>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</si>
  <si>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</si>
  <si>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</si>
  <si>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</si>
  <si>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</si>
  <si>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</si>
  <si>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</si>
  <si>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</si>
  <si>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</si>
  <si>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</si>
  <si>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</si>
  <si>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</si>
  <si>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</si>
  <si>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</si>
  <si>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</si>
  <si>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</si>
  <si>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</si>
  <si>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</si>
  <si>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</si>
  <si>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</si>
  <si>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</si>
  <si>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</si>
  <si>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</si>
  <si>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</si>
  <si>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</si>
  <si>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</si>
  <si>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</si>
  <si>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</si>
  <si>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</si>
  <si>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</si>
  <si>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</si>
  <si>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</si>
  <si>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</si>
  <si>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</si>
  <si>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</si>
  <si>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</si>
  <si>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</si>
  <si>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</si>
  <si>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</si>
  <si>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</si>
  <si>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</si>
  <si>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</si>
  <si>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</si>
  <si>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</si>
  <si>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</si>
  <si>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</si>
  <si>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</si>
  <si>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</si>
  <si>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</si>
  <si>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</si>
  <si>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</si>
  <si>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</si>
  <si>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</si>
  <si>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</si>
  <si>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</si>
  <si>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</si>
  <si>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</si>
  <si>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</si>
  <si>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</si>
  <si>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</si>
  <si>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</si>
  <si>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</si>
  <si>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</si>
  <si>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</si>
  <si>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</si>
  <si>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</si>
  <si>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</si>
  <si>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</si>
  <si>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</si>
  <si>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</si>
  <si>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</si>
  <si>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</si>
  <si>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</si>
  <si>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</si>
  <si>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</si>
  <si>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</si>
  <si>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</si>
  <si>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</si>
  <si>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</si>
  <si>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</si>
  <si>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</si>
  <si>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</si>
  <si>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</si>
  <si>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</si>
  <si>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</si>
  <si>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</si>
  <si>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</si>
  <si>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</si>
  <si>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</si>
  <si>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</si>
  <si>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</si>
  <si>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</si>
  <si>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</si>
  <si>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</si>
  <si>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</si>
  <si>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</si>
  <si>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</si>
  <si>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</si>
  <si>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</si>
  <si>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</si>
  <si>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</si>
  <si>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</si>
  <si>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</si>
  <si>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</si>
  <si>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</si>
  <si>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</si>
  <si>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</si>
  <si>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</si>
  <si>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</si>
  <si>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</si>
  <si>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</si>
  <si>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</si>
  <si>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</si>
  <si>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</si>
  <si>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</si>
  <si>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</si>
  <si>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</si>
  <si>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</si>
  <si>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</si>
  <si>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</si>
  <si>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</si>
  <si>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</si>
  <si>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</si>
  <si>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</si>
  <si>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</si>
  <si>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</si>
  <si>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</si>
  <si>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</si>
  <si>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</si>
  <si>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</si>
  <si>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</si>
  <si>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</si>
  <si>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</si>
  <si>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</si>
  <si>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</si>
  <si>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</si>
  <si>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</si>
  <si>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</si>
  <si>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</si>
  <si>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</si>
  <si>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</si>
  <si>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</si>
  <si>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</si>
  <si>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</si>
  <si>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</si>
  <si>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</si>
  <si>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</si>
  <si>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</si>
  <si>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</si>
  <si>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</si>
  <si>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</si>
  <si>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</si>
  <si>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</si>
  <si>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</si>
  <si>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</si>
  <si>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</si>
  <si>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</si>
  <si>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</si>
  <si>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</si>
  <si>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</si>
  <si>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</si>
  <si>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</si>
  <si>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</si>
  <si>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</si>
  <si>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</si>
  <si>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</si>
  <si>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</si>
  <si>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</si>
  <si>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</si>
  <si>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</si>
  <si>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</si>
  <si>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</si>
  <si>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</si>
  <si>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</si>
  <si>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</si>
  <si>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</si>
  <si>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</si>
  <si>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</si>
  <si>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</si>
  <si>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</si>
  <si>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</si>
  <si>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</si>
  <si>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</si>
  <si>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</si>
  <si>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</si>
  <si>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</si>
  <si>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</si>
  <si>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</si>
  <si>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</si>
  <si>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</si>
  <si>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</si>
  <si>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</si>
  <si>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</si>
  <si>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</si>
  <si>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</si>
  <si>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</si>
  <si>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</si>
  <si>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</si>
  <si>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</si>
  <si>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</si>
  <si>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</si>
  <si>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</si>
  <si>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</si>
  <si>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</si>
  <si>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</si>
  <si>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</si>
  <si>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</si>
  <si>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</si>
  <si>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</si>
  <si>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</si>
  <si>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</si>
  <si>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</si>
  <si>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</si>
  <si>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</si>
  <si>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</si>
  <si>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</si>
  <si>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</si>
  <si>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</si>
  <si>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</si>
  <si>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</si>
  <si>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</si>
  <si>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</si>
  <si>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</si>
  <si>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</si>
  <si>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</si>
  <si>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</si>
  <si>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</si>
  <si>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</si>
  <si>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</si>
  <si>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</si>
  <si>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</si>
  <si>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</si>
  <si>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</si>
  <si>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</si>
  <si>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</si>
  <si>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</si>
  <si>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</si>
  <si>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</si>
  <si>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</si>
  <si>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</si>
  <si>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</si>
  <si>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</si>
  <si>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</si>
  <si>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</si>
  <si>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</si>
  <si>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</si>
  <si>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</si>
  <si>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</si>
  <si>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</si>
  <si>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</si>
  <si>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</si>
  <si>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</si>
  <si>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</si>
  <si>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</si>
  <si>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</si>
  <si>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</si>
  <si>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</si>
  <si>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</si>
  <si>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</si>
  <si>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</si>
  <si>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</si>
  <si>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</si>
  <si>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</si>
  <si>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</si>
  <si>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</si>
  <si>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</si>
  <si>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</si>
  <si>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</si>
  <si>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</si>
  <si>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</si>
  <si>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</si>
  <si>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</si>
  <si>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</si>
  <si>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</si>
  <si>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</si>
  <si>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</si>
  <si>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</si>
  <si>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</si>
  <si>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</si>
  <si>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</si>
  <si>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</si>
  <si>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</si>
  <si>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</si>
  <si>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</si>
  <si>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</si>
  <si>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</si>
  <si>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</si>
  <si>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</si>
  <si>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</si>
  <si>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</si>
  <si>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</si>
  <si>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</si>
  <si>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</si>
  <si>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</si>
  <si>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</si>
  <si>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</si>
  <si>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</si>
  <si>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</si>
  <si>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</si>
  <si>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</si>
  <si>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</si>
  <si>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</si>
  <si>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</si>
  <si>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</si>
  <si>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</si>
  <si>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</si>
  <si>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</si>
  <si>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</si>
  <si>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</si>
  <si>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</si>
  <si>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</si>
  <si>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</si>
  <si>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</si>
  <si>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</si>
  <si>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</si>
  <si>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</si>
  <si>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</si>
  <si>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</si>
  <si>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</si>
  <si>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</si>
  <si>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</si>
  <si>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</si>
  <si>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</si>
  <si>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</si>
  <si>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</si>
  <si>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</si>
  <si>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</si>
  <si>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</si>
  <si>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</si>
  <si>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</si>
  <si>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</si>
  <si>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</si>
  <si>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</si>
  <si>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</si>
  <si>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</si>
  <si>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</si>
  <si>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</si>
  <si>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</si>
  <si>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</si>
  <si>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</si>
  <si>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</si>
  <si>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</si>
  <si>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</si>
  <si>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</si>
  <si>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</si>
  <si>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</si>
  <si>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</si>
  <si>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</si>
  <si>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</si>
  <si>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</si>
  <si>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</si>
  <si>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</si>
  <si>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</si>
  <si>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</si>
  <si>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</si>
  <si>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</si>
  <si>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</si>
  <si>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</si>
  <si>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</si>
  <si>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</si>
  <si>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</si>
  <si>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</si>
  <si>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</si>
  <si>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</si>
  <si>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</si>
  <si>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</si>
  <si>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</si>
  <si>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</si>
  <si>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</si>
  <si>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</si>
  <si>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</si>
  <si>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</si>
  <si>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</si>
  <si>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</si>
  <si>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</si>
  <si>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</si>
  <si>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</si>
  <si>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</si>
  <si>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</si>
  <si>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</si>
  <si>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</si>
  <si>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</si>
  <si>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</si>
  <si>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</si>
  <si>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</si>
  <si>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</si>
  <si>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</si>
  <si>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</si>
  <si>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</si>
  <si>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</si>
  <si>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</si>
  <si>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</si>
  <si>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</si>
  <si>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</si>
  <si>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</si>
  <si>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</si>
  <si>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</si>
  <si>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</si>
  <si>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</si>
  <si>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</si>
  <si>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</si>
  <si>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</si>
  <si>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</si>
  <si>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</si>
  <si>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</si>
  <si>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</si>
  <si>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</si>
  <si>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</si>
  <si>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</si>
  <si>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</si>
  <si>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</si>
  <si>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</si>
  <si>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</si>
  <si>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</si>
  <si>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</si>
  <si>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</si>
  <si>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</si>
  <si>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</si>
  <si>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</si>
  <si>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</si>
  <si>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</si>
  <si>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</si>
  <si>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</si>
  <si>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</si>
  <si>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</si>
  <si>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</si>
  <si>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</si>
  <si>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</si>
  <si>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</si>
  <si>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</si>
  <si>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</si>
  <si>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</si>
  <si>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</si>
  <si>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</si>
  <si>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</si>
  <si>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</si>
  <si>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</si>
  <si>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</si>
  <si>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</si>
  <si>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</si>
  <si>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</si>
  <si>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</si>
  <si>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</si>
  <si>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</si>
  <si>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</si>
  <si>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</si>
  <si>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</si>
  <si>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</si>
  <si>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</si>
  <si>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</si>
  <si>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</si>
  <si>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</si>
  <si>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</si>
  <si>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</si>
  <si>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</si>
  <si>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</si>
  <si>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</si>
  <si>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</si>
  <si>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</si>
  <si>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</si>
  <si>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</si>
  <si>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</si>
  <si>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</si>
  <si>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</si>
  <si>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</si>
  <si>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</si>
  <si>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</si>
  <si>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</si>
  <si>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</si>
  <si>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</si>
  <si>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</si>
  <si>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</si>
  <si>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</si>
  <si>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</si>
  <si>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</si>
  <si>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</si>
  <si>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</si>
  <si>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</si>
  <si>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</si>
  <si>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</si>
  <si>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</si>
  <si>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</si>
  <si>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</si>
  <si>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</si>
  <si>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</si>
  <si>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</si>
  <si>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</si>
  <si>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</si>
  <si>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</si>
  <si>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</si>
  <si>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</si>
  <si>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</si>
  <si>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</si>
  <si>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</si>
  <si>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</si>
  <si>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</si>
  <si>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</si>
  <si>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</si>
  <si>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</si>
  <si>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</si>
  <si>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</si>
  <si>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</si>
  <si>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</si>
  <si>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</si>
  <si>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</si>
  <si>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</si>
  <si>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</si>
  <si>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</si>
  <si>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</si>
  <si>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</si>
  <si>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</si>
  <si>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</si>
  <si>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</si>
  <si>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</si>
  <si>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</si>
  <si>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</si>
  <si>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</si>
  <si>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</si>
  <si>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</si>
  <si>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</si>
  <si>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</si>
  <si>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</si>
  <si>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</si>
  <si>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</si>
  <si>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</si>
  <si>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</si>
  <si>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</si>
  <si>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</si>
  <si>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</si>
  <si>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</si>
  <si>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</si>
  <si>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</si>
  <si>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</si>
  <si>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</si>
  <si>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</si>
  <si>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</si>
  <si>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</si>
  <si>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</si>
  <si>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</si>
  <si>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</si>
  <si>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</si>
  <si>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</si>
  <si>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</si>
  <si>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</si>
  <si>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</si>
  <si>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</si>
  <si>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</si>
  <si>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</si>
  <si>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</si>
  <si>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</si>
  <si>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</si>
  <si>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</si>
  <si>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</si>
  <si>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</si>
  <si>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</si>
  <si>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</si>
  <si>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</si>
  <si>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</si>
  <si>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</si>
  <si>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</si>
  <si>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</si>
  <si>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</si>
  <si>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</si>
  <si>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</si>
  <si>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</si>
  <si>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</si>
  <si>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</si>
  <si>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</si>
  <si>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</si>
  <si>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</si>
  <si>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</si>
  <si>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</si>
  <si>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</si>
  <si>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</si>
  <si>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</si>
  <si>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</si>
  <si>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</si>
  <si>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</si>
  <si>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</si>
  <si>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</si>
  <si>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</si>
  <si>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</si>
  <si>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</si>
  <si>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</si>
  <si>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</si>
  <si>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</si>
  <si>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</si>
  <si>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</si>
  <si>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</si>
  <si>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</si>
  <si>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</si>
  <si>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</si>
  <si>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</si>
  <si>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</si>
  <si>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</si>
  <si>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</si>
  <si>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</si>
  <si>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</si>
  <si>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</si>
  <si>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</si>
  <si>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</si>
  <si>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</si>
  <si>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</si>
  <si>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</si>
  <si>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</si>
  <si>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</si>
  <si>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</si>
  <si>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</si>
  <si>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</si>
  <si>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</si>
  <si>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</si>
  <si>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</si>
  <si>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</si>
  <si>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</si>
  <si>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</si>
  <si>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</si>
  <si>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</si>
  <si>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</si>
  <si>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</si>
  <si>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</si>
  <si>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</si>
  <si>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</si>
  <si>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</si>
  <si>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</si>
  <si>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</si>
  <si>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</si>
  <si>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</si>
  <si>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</si>
  <si>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</si>
  <si>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</si>
  <si>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</si>
  <si>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</si>
  <si>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</si>
  <si>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</si>
  <si>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</si>
  <si>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</si>
  <si>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</si>
  <si>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</si>
  <si>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</si>
  <si>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</si>
  <si>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</si>
  <si>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</si>
  <si>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</si>
  <si>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</si>
  <si>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</si>
  <si>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</si>
  <si>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</si>
  <si>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</si>
  <si>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</si>
  <si>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</si>
  <si>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</si>
  <si>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</si>
  <si>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</si>
  <si>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</si>
  <si>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</si>
  <si>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</si>
  <si>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</si>
  <si>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</si>
  <si>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</si>
  <si>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</si>
  <si>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</si>
  <si>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</si>
  <si>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</si>
  <si>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</si>
  <si>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</si>
  <si>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</si>
  <si>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</si>
  <si>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</si>
  <si>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</si>
  <si>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</si>
  <si>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</si>
  <si>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</si>
  <si>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</si>
  <si>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</si>
  <si>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</si>
  <si>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</si>
  <si>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</si>
  <si>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</si>
  <si>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</si>
  <si>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</si>
  <si>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</si>
  <si>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</si>
  <si>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</si>
  <si>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</si>
  <si>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</si>
  <si>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</si>
  <si>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</si>
  <si>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</si>
  <si>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</si>
  <si>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</si>
  <si>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</si>
  <si>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</si>
  <si>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</si>
  <si>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</si>
  <si>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</si>
  <si>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</si>
  <si>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</si>
  <si>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</si>
  <si>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</si>
  <si>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</si>
  <si>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</si>
  <si>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</si>
  <si>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</si>
  <si>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</si>
  <si>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</si>
  <si>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</si>
  <si>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</si>
  <si>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</si>
  <si>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</si>
  <si>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</si>
  <si>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</si>
  <si>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</si>
  <si>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</si>
  <si>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</si>
  <si>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</si>
  <si>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</si>
  <si>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</si>
  <si>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</si>
  <si>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</si>
  <si>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</si>
  <si>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</si>
  <si>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</si>
  <si>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</si>
  <si>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</si>
  <si>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</si>
  <si>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</si>
  <si>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</si>
  <si>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</si>
  <si>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</si>
  <si>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</si>
  <si>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</si>
  <si>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</si>
  <si>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</si>
  <si>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</si>
  <si>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</si>
  <si>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</si>
  <si>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</si>
  <si>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</si>
  <si>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</si>
  <si>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</si>
  <si>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</si>
  <si>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</si>
  <si>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</si>
  <si>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</si>
  <si>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</si>
  <si>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</si>
  <si>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</si>
  <si>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</si>
  <si>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</si>
  <si>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</si>
  <si>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</si>
  <si>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</si>
  <si>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</si>
  <si>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</si>
  <si>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</si>
  <si>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</si>
  <si>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</si>
  <si>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</si>
  <si>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</si>
  <si>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</si>
  <si>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</si>
  <si>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</si>
  <si>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</si>
  <si>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</si>
  <si>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</si>
  <si>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</si>
  <si>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</si>
  <si>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</si>
  <si>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</si>
  <si>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</si>
  <si>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</si>
  <si>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</si>
  <si>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</si>
  <si>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</si>
  <si>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</si>
  <si>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</si>
  <si>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</si>
  <si>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</si>
  <si>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</si>
  <si>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</si>
  <si>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</si>
  <si>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</si>
  <si>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</si>
  <si>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</si>
  <si>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</si>
  <si>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</si>
  <si>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</si>
  <si>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</si>
  <si>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</si>
  <si>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</si>
  <si>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</si>
  <si>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</si>
  <si>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</si>
  <si>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</si>
  <si>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</si>
  <si>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</si>
  <si>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</si>
  <si>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</si>
  <si>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</si>
  <si>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</si>
  <si>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</si>
  <si>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</si>
  <si>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</si>
  <si>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</si>
  <si>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</si>
  <si>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</si>
  <si>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</si>
  <si>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</si>
  <si>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</si>
  <si>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</si>
  <si>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</si>
  <si>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</si>
  <si>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</si>
  <si>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</si>
  <si>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</si>
  <si>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</si>
  <si>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</si>
  <si>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</si>
  <si>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</si>
  <si>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</si>
  <si>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</si>
  <si>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</si>
  <si>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</si>
  <si>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</si>
  <si>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</si>
  <si>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</si>
  <si>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</si>
  <si>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</si>
  <si>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</si>
  <si>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</si>
  <si>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</si>
  <si>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</si>
  <si>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</si>
  <si>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</si>
  <si>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</si>
  <si>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</si>
  <si>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</si>
  <si>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</si>
  <si>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</si>
  <si>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</si>
  <si>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</si>
  <si>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</si>
  <si>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</si>
  <si>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</si>
  <si>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</si>
  <si>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</si>
  <si>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</si>
  <si>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</si>
  <si>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</si>
  <si>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</si>
  <si>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</si>
  <si>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</si>
  <si>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</si>
  <si>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</si>
  <si>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</si>
  <si>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</si>
  <si>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</si>
  <si>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</si>
  <si>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</si>
  <si>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</si>
  <si>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</si>
  <si>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</si>
  <si>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</si>
  <si>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</si>
  <si>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</si>
  <si>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</si>
  <si>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</si>
  <si>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</si>
  <si>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</si>
  <si>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</si>
  <si>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</si>
  <si>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</si>
  <si>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</si>
  <si>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</si>
  <si>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</si>
  <si>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</si>
  <si>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</si>
  <si>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</si>
  <si>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</si>
  <si>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</si>
  <si>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</si>
  <si>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</si>
  <si>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</si>
  <si>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</si>
  <si>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</si>
  <si>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</si>
  <si>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</si>
  <si>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</si>
  <si>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</si>
  <si>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</si>
  <si>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</si>
  <si>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</si>
  <si>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</si>
  <si>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</si>
  <si>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</si>
  <si>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</si>
  <si>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</si>
  <si>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</si>
  <si>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</si>
  <si>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</si>
  <si>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</si>
  <si>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</si>
  <si>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</si>
  <si>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</si>
  <si>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</si>
  <si>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</si>
  <si>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</si>
  <si>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</si>
  <si>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</si>
  <si>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</si>
  <si>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</si>
  <si>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</si>
  <si>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</si>
  <si>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</si>
  <si>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</si>
  <si>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</si>
  <si>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</si>
  <si>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</si>
  <si>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</si>
  <si>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</si>
  <si>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</si>
  <si>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</si>
  <si>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</si>
  <si>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</si>
  <si>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</si>
  <si>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</si>
  <si>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</si>
  <si>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</si>
  <si>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</si>
  <si>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</si>
  <si>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</si>
  <si>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</si>
  <si>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</si>
  <si>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</si>
  <si>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</si>
  <si>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</si>
  <si>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</si>
  <si>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</si>
  <si>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</si>
  <si>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</si>
  <si>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</si>
  <si>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</si>
  <si>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</si>
  <si>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</si>
  <si>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</si>
  <si>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</si>
  <si>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</si>
  <si>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</si>
  <si>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</si>
  <si>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</si>
  <si>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</si>
  <si>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</si>
  <si>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</si>
  <si>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</si>
  <si>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</si>
  <si>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</si>
  <si>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</si>
  <si>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</si>
  <si>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</si>
  <si>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</si>
  <si>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</si>
  <si>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</si>
  <si>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</si>
  <si>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</si>
  <si>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</si>
  <si>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</si>
  <si>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</si>
  <si>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</si>
  <si>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</si>
  <si>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</si>
  <si>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</si>
  <si>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</si>
  <si>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</si>
  <si>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</si>
  <si>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</si>
  <si>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</si>
  <si>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</si>
  <si>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</si>
  <si>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</si>
  <si>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</si>
  <si>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</si>
  <si>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</si>
  <si>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</si>
  <si>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</si>
  <si>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</si>
  <si>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</si>
  <si>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</si>
  <si>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</si>
  <si>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</si>
  <si>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</si>
  <si>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</si>
  <si>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</si>
  <si>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</si>
  <si>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</si>
  <si>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</si>
  <si>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</si>
  <si>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</si>
  <si>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</si>
  <si>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</si>
  <si>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</si>
  <si>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</si>
  <si>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</si>
  <si>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</si>
  <si>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</si>
  <si>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</si>
  <si>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</si>
  <si>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</si>
  <si>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</si>
  <si>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</si>
  <si>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</si>
  <si>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</si>
  <si>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</si>
  <si>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</si>
  <si>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</si>
  <si>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</si>
  <si>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</si>
  <si>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</si>
  <si>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</si>
  <si>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</si>
  <si>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</si>
  <si>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</si>
  <si>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</si>
  <si>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</si>
  <si>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</si>
  <si>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</si>
  <si>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</si>
  <si>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</si>
  <si>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</si>
  <si>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</si>
  <si>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</si>
  <si>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</si>
  <si>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</si>
  <si>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</si>
  <si>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</si>
  <si>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</si>
  <si>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</si>
  <si>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</si>
  <si>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</si>
  <si>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</si>
  <si>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</si>
  <si>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</si>
  <si>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</si>
  <si>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</si>
  <si>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</si>
  <si>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</si>
  <si>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</si>
  <si>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</si>
  <si>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</si>
  <si>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</si>
  <si>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</si>
  <si>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</si>
  <si>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</si>
  <si>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</si>
  <si>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</si>
  <si>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</si>
  <si>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</si>
  <si>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</si>
  <si>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</si>
  <si>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</si>
  <si>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</si>
  <si>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</si>
  <si>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</si>
  <si>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</si>
  <si>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</si>
  <si>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</si>
  <si>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</si>
  <si>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</si>
  <si>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</si>
  <si>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</si>
  <si>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</si>
  <si>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</si>
  <si>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</si>
  <si>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</si>
  <si>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</si>
  <si>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</si>
  <si>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</si>
  <si>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</si>
  <si>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</si>
  <si>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</si>
  <si>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</si>
  <si>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</si>
  <si>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</si>
  <si>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</si>
  <si>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</si>
  <si>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</si>
  <si>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</si>
  <si>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</si>
  <si>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</si>
  <si>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</si>
  <si>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</si>
  <si>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</si>
  <si>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</si>
  <si>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</si>
  <si>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</si>
  <si>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</si>
  <si>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</si>
  <si>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</si>
  <si>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</si>
  <si>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</si>
  <si>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</si>
  <si>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</si>
  <si>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</si>
  <si>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</si>
  <si>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</si>
  <si>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</si>
  <si>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</si>
  <si>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</si>
  <si>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</si>
  <si>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</si>
  <si>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</si>
  <si>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</si>
  <si>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</si>
  <si>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</si>
  <si>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</si>
  <si>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</si>
  <si>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</si>
  <si>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</si>
  <si>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</si>
  <si>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</si>
  <si>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</si>
  <si>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</si>
  <si>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</si>
  <si>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</si>
  <si>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</si>
  <si>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</si>
  <si>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</si>
  <si>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</si>
  <si>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</si>
  <si>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</si>
  <si>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</si>
  <si>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</si>
  <si>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</si>
  <si>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</si>
  <si>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</si>
  <si>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</si>
  <si>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</si>
  <si>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</si>
  <si>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</si>
  <si>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</si>
  <si>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</si>
  <si>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</si>
  <si>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</si>
  <si>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</si>
  <si>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</si>
  <si>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</si>
  <si>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</si>
  <si>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</si>
  <si>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</si>
  <si>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</si>
  <si>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</si>
  <si>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</si>
  <si>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</si>
  <si>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</si>
  <si>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</si>
  <si>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</si>
  <si>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</si>
  <si>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</si>
  <si>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</si>
  <si>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</si>
  <si>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</si>
  <si>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</si>
  <si>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</si>
  <si>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</si>
  <si>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</si>
  <si>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</si>
  <si>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</si>
  <si>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</si>
  <si>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</si>
  <si>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</si>
  <si>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</si>
  <si>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</si>
  <si>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</si>
  <si>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</si>
  <si>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</si>
  <si>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</si>
  <si>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</si>
  <si>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</si>
  <si>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</si>
  <si>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</si>
  <si>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</si>
  <si>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</si>
  <si>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</si>
  <si>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</si>
  <si>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</si>
  <si>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</si>
  <si>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</si>
  <si>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</si>
  <si>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</si>
  <si>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</si>
  <si>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</si>
  <si>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</si>
  <si>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</si>
  <si>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</si>
  <si>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</si>
  <si>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</si>
  <si>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</si>
  <si>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</si>
  <si>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</si>
  <si>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</si>
  <si>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</si>
  <si>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</si>
  <si>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</si>
  <si>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</si>
  <si>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</si>
  <si>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</si>
  <si>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</si>
  <si>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</si>
  <si>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</si>
  <si>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</si>
  <si>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</si>
  <si>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</si>
  <si>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</si>
  <si>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</si>
  <si>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</si>
  <si>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</si>
  <si>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</si>
  <si>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</si>
  <si>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</si>
  <si>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</si>
  <si>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</si>
  <si>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</si>
  <si>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</si>
  <si>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</si>
  <si>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</si>
  <si>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</si>
  <si>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</si>
  <si>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</si>
  <si>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</si>
  <si>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</si>
  <si>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</si>
  <si>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</si>
  <si>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</si>
  <si>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</si>
  <si>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</si>
  <si>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</si>
  <si>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</si>
  <si>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</si>
  <si>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</si>
  <si>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</si>
  <si>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</si>
  <si>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</si>
  <si>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</si>
  <si>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</si>
  <si>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</si>
  <si>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</si>
  <si>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</si>
  <si>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</si>
  <si>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</si>
  <si>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</si>
  <si>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</si>
  <si>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</si>
  <si>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</si>
  <si>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</si>
  <si>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</si>
  <si>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</si>
  <si>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</si>
  <si>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</si>
  <si>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</si>
  <si>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</si>
  <si>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</si>
  <si>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</si>
  <si>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</si>
  <si>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</si>
  <si>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</si>
  <si>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</si>
  <si>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</si>
  <si>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</si>
  <si>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</si>
  <si>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</si>
  <si>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</si>
  <si>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</si>
  <si>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</si>
  <si>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</si>
  <si>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</si>
  <si>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</si>
  <si>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</si>
  <si>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</si>
  <si>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</si>
  <si>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</si>
  <si>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</si>
  <si>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</si>
  <si>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</si>
  <si>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</si>
  <si>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</si>
  <si>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</si>
  <si>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</si>
  <si>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</si>
  <si>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</si>
  <si>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</si>
  <si>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</si>
  <si>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</si>
  <si>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</si>
  <si>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</si>
  <si>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</si>
  <si>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</si>
  <si>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</si>
  <si>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</si>
  <si>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</si>
  <si>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</si>
  <si>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</si>
  <si>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</si>
  <si>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</si>
  <si>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</si>
  <si>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</si>
  <si>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</si>
  <si>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</si>
  <si>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</si>
  <si>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</si>
  <si>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</si>
  <si>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</si>
  <si>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</si>
  <si>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</si>
  <si>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</si>
  <si>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</si>
  <si>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</si>
  <si>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</si>
  <si>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</si>
  <si>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</si>
  <si>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</si>
  <si>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</si>
  <si>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</si>
  <si>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</si>
  <si>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</si>
  <si>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</si>
  <si>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</si>
  <si>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</si>
  <si>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</si>
  <si>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</si>
  <si>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</si>
  <si>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</si>
  <si>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</si>
  <si>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</si>
  <si>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</si>
  <si>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</si>
  <si>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</si>
  <si>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</si>
  <si>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</si>
  <si>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</si>
  <si>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</si>
  <si>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</si>
  <si>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</si>
  <si>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</si>
  <si>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</si>
  <si>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</si>
  <si>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</si>
  <si>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</si>
  <si>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</si>
  <si>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</si>
  <si>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</si>
  <si>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</si>
  <si>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</si>
  <si>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</si>
  <si>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</si>
  <si>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</si>
  <si>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</si>
  <si>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</si>
  <si>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</si>
  <si>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</si>
  <si>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</si>
  <si>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</si>
  <si>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</si>
  <si>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</si>
  <si>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</si>
  <si>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</si>
  <si>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</si>
  <si>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</si>
  <si>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</si>
  <si>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</si>
  <si>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</si>
  <si>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</si>
  <si>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</si>
  <si>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</si>
  <si>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</si>
  <si>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</si>
  <si>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</si>
  <si>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</si>
  <si>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</si>
  <si>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</si>
  <si>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</si>
  <si>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</si>
  <si>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</si>
  <si>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</si>
  <si>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</si>
  <si>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</si>
  <si>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</si>
  <si>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</si>
  <si>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</si>
  <si>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</si>
  <si>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</si>
  <si>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</si>
  <si>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</si>
  <si>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</si>
  <si>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</si>
  <si>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</si>
  <si>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</si>
  <si>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</si>
  <si>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</si>
  <si>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</si>
  <si>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</si>
  <si>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</si>
  <si>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</si>
  <si>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</si>
  <si>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</si>
  <si>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</si>
  <si>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</si>
  <si>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</si>
  <si>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</si>
  <si>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</si>
  <si>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</si>
  <si>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</si>
  <si>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</si>
  <si>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</si>
  <si>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</si>
  <si>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</si>
  <si>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</si>
  <si>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</si>
  <si>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</si>
  <si>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</si>
  <si>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</si>
  <si>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</si>
  <si>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</si>
  <si>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</si>
  <si>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</si>
  <si>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</si>
  <si>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</si>
  <si>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</si>
  <si>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</si>
  <si>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</si>
  <si>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</si>
  <si>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</si>
  <si>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</si>
  <si>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</si>
  <si>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</si>
  <si>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</si>
  <si>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</si>
  <si>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</si>
  <si>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</si>
  <si>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</si>
  <si>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</si>
  <si>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</si>
  <si>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</si>
  <si>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</si>
  <si>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</si>
  <si>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</si>
  <si>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</si>
  <si>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</si>
  <si>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</si>
  <si>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</si>
  <si>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</si>
  <si>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</si>
  <si>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</si>
  <si>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</si>
  <si>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</si>
  <si>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</si>
  <si>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</si>
  <si>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</si>
  <si>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</si>
  <si>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</si>
  <si>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</si>
  <si>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</si>
  <si>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</si>
  <si>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</si>
  <si>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</si>
  <si>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</si>
  <si>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</si>
  <si>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</si>
  <si>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</si>
  <si>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</si>
  <si>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</si>
  <si>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</si>
  <si>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</si>
  <si>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</si>
  <si>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</si>
  <si>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</si>
  <si>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</si>
  <si>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</si>
  <si>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</si>
  <si>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</si>
  <si>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</si>
  <si>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</si>
  <si>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</si>
  <si>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</si>
  <si>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</si>
  <si>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</si>
  <si>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</si>
  <si>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</si>
  <si>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</si>
  <si>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</si>
  <si>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</si>
  <si>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</si>
  <si>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</si>
  <si>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</si>
  <si>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</si>
  <si>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</si>
  <si>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</si>
  <si>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</si>
  <si>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</si>
  <si>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</si>
  <si>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</si>
  <si>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</si>
  <si>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</si>
  <si>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</si>
  <si>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</si>
  <si>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</si>
  <si>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</si>
  <si>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</si>
  <si>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</si>
  <si>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</si>
  <si>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</si>
  <si>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</si>
  <si>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</si>
  <si>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</si>
  <si>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</si>
  <si>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</si>
  <si>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</si>
  <si>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</si>
  <si>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</si>
  <si>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</si>
  <si>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</si>
  <si>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</si>
  <si>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</si>
  <si>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</si>
  <si>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</si>
  <si>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</si>
  <si>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</si>
  <si>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</si>
  <si>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</si>
  <si>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</si>
  <si>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</si>
  <si>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</si>
  <si>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</si>
  <si>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</si>
  <si>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</si>
  <si>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</si>
  <si>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</si>
  <si>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</si>
  <si>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</si>
  <si>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</si>
  <si>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</si>
  <si>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</si>
  <si>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</si>
  <si>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</si>
  <si>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</si>
  <si>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</si>
  <si>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</si>
  <si>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</si>
  <si>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</si>
  <si>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</si>
  <si>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</si>
  <si>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</si>
  <si>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</si>
  <si>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</si>
  <si>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</si>
  <si>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</si>
  <si>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</si>
  <si>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</si>
  <si>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</si>
  <si>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</si>
  <si>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</si>
  <si>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</si>
  <si>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</si>
  <si>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</si>
  <si>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</si>
  <si>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</si>
  <si>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</si>
  <si>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</si>
  <si>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</si>
  <si>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</si>
  <si>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</si>
  <si>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</si>
  <si>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</si>
  <si>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</si>
  <si>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</si>
  <si>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</si>
  <si>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</si>
  <si>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</si>
  <si>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</si>
  <si>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</si>
  <si>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</si>
  <si>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</si>
  <si>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</si>
  <si>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</si>
  <si>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</si>
  <si>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</si>
  <si>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</si>
  <si>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</si>
  <si>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</si>
  <si>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</si>
  <si>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</si>
  <si>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</si>
  <si>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</si>
  <si>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</si>
  <si>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</si>
  <si>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</si>
  <si>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</si>
  <si>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</si>
  <si>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</si>
  <si>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</si>
  <si>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</si>
  <si>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</si>
  <si>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</si>
  <si>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</si>
  <si>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</si>
  <si>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</si>
  <si>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</si>
  <si>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</si>
  <si>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</si>
  <si>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</si>
  <si>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</si>
  <si>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</si>
  <si>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</si>
  <si>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</si>
  <si>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</si>
  <si>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</si>
  <si>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</si>
  <si>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</si>
  <si>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</si>
  <si>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</si>
  <si>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</si>
  <si>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</si>
  <si>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</si>
  <si>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</si>
  <si>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</si>
  <si>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</si>
  <si>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</si>
  <si>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</si>
  <si>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</si>
  <si>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</si>
  <si>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</si>
  <si>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</si>
  <si>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</si>
  <si>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</si>
  <si>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</si>
  <si>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</si>
  <si>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</si>
  <si>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</si>
  <si>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</si>
  <si>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</si>
  <si>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</si>
  <si>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</si>
  <si>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</si>
  <si>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</si>
  <si>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</si>
  <si>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</si>
  <si>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</si>
  <si>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</si>
  <si>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</si>
  <si>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</si>
  <si>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</si>
  <si>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</si>
  <si>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</si>
  <si>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</si>
  <si>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</si>
  <si>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</si>
  <si>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</si>
  <si>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</si>
  <si>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</si>
  <si>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</si>
  <si>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</si>
  <si>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</si>
  <si>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</si>
  <si>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</si>
  <si>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</si>
  <si>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</si>
  <si>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</si>
  <si>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</si>
  <si>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</si>
  <si>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</si>
  <si>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</si>
  <si>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</si>
  <si>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</si>
  <si>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</si>
  <si>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</si>
  <si>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</si>
  <si>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</si>
  <si>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</si>
  <si>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</si>
  <si>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</si>
  <si>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</si>
  <si>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</si>
  <si>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</si>
  <si>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</si>
  <si>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</si>
  <si>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</si>
  <si>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</si>
  <si>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</si>
  <si>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</si>
  <si>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</si>
  <si>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</si>
  <si>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</si>
  <si>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</si>
  <si>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</si>
  <si>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</si>
  <si>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</si>
  <si>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</si>
  <si>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</si>
  <si>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</si>
  <si>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</si>
  <si>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</si>
  <si>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</si>
  <si>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</si>
  <si>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</si>
  <si>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</si>
  <si>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</si>
  <si>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</si>
  <si>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</si>
  <si>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</si>
  <si>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</si>
  <si>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</si>
  <si>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</si>
  <si>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</si>
  <si>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</si>
  <si>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</si>
  <si>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</si>
  <si>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</si>
  <si>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</si>
  <si>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</si>
  <si>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</si>
  <si>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</si>
  <si>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</si>
  <si>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</si>
  <si>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</si>
  <si>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</si>
  <si>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</si>
  <si>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</si>
  <si>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</si>
  <si>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</si>
  <si>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</si>
  <si>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</si>
  <si>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</si>
  <si>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</si>
  <si>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</si>
  <si>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</si>
  <si>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</si>
  <si>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</si>
  <si>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</si>
  <si>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</si>
  <si>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</si>
  <si>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</si>
  <si>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</si>
  <si>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</si>
  <si>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</si>
  <si>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</si>
  <si>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</si>
  <si>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</si>
  <si>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</si>
  <si>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</si>
  <si>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</si>
  <si>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</si>
  <si>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</si>
  <si>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</si>
  <si>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</si>
  <si>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</si>
  <si>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</si>
  <si>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</si>
  <si>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</si>
  <si>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</si>
  <si>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</si>
  <si>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</si>
  <si>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</si>
  <si>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</si>
  <si>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</si>
  <si>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</si>
  <si>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</si>
  <si>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</si>
  <si>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</si>
  <si>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</si>
  <si>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</si>
  <si>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</si>
  <si>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</si>
  <si>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</si>
  <si>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</si>
  <si>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</si>
  <si>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</si>
  <si>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</si>
  <si>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</si>
  <si>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</si>
  <si>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</si>
  <si>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</si>
  <si>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</si>
  <si>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</si>
  <si>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</si>
  <si>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</si>
  <si>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</si>
  <si>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</si>
  <si>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</si>
  <si>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</si>
  <si>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</si>
  <si>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</si>
  <si>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</si>
  <si>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</si>
  <si>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</si>
  <si>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</si>
  <si>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</si>
  <si>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</si>
  <si>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</si>
  <si>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</si>
  <si>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</si>
  <si>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</si>
  <si>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</si>
  <si>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</si>
  <si>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</si>
  <si>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</si>
  <si>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</si>
  <si>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</si>
  <si>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</si>
  <si>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</si>
  <si>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</si>
  <si>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</si>
  <si>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</si>
  <si>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</si>
  <si>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</si>
  <si>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</si>
  <si>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</si>
  <si>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</si>
  <si>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</si>
  <si>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</si>
  <si>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</si>
  <si>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</si>
  <si>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</si>
  <si>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</si>
  <si>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</si>
  <si>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</si>
  <si>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</si>
  <si>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</si>
  <si>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</si>
  <si>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</si>
  <si>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</si>
  <si>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</si>
  <si>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</si>
  <si>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</si>
  <si>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</si>
  <si>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</si>
  <si>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</si>
  <si>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</si>
  <si>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</si>
  <si>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</si>
  <si>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</si>
  <si>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</si>
  <si>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</si>
  <si>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</si>
  <si>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</si>
  <si>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</si>
  <si>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</si>
  <si>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</si>
  <si>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</si>
  <si>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</si>
  <si>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</si>
  <si>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</si>
  <si>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</si>
  <si>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</si>
  <si>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</si>
  <si>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</si>
  <si>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</si>
  <si>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</si>
  <si>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</si>
  <si>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</si>
  <si>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</si>
  <si>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</si>
  <si>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</si>
  <si>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</si>
  <si>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</si>
  <si>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</si>
  <si>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</si>
  <si>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</si>
  <si>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</si>
  <si>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</si>
  <si>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</si>
  <si>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</si>
  <si>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</si>
  <si>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</si>
  <si>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</si>
  <si>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</si>
  <si>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</si>
  <si>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</si>
  <si>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</si>
  <si>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</si>
  <si>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</si>
  <si>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</si>
  <si>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</si>
  <si>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</si>
  <si>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</si>
  <si>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</si>
  <si>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</si>
  <si>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</si>
  <si>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</si>
  <si>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</si>
  <si>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</si>
  <si>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</si>
  <si>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</si>
  <si>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</si>
  <si>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</si>
  <si>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</si>
  <si>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</si>
  <si>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</si>
  <si>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</si>
  <si>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</si>
  <si>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</si>
  <si>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</si>
  <si>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</si>
  <si>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</si>
  <si>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</si>
  <si>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</si>
  <si>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</si>
  <si>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</si>
  <si>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</si>
  <si>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</si>
  <si>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</si>
  <si>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</si>
  <si>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</si>
  <si>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</si>
  <si>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</si>
  <si>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</si>
  <si>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</si>
  <si>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</si>
  <si>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</si>
  <si>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</si>
  <si>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</si>
  <si>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</si>
  <si>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</si>
  <si>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</si>
  <si>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</si>
  <si>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</si>
  <si>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</si>
  <si>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</si>
  <si>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</si>
  <si>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</si>
  <si>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</si>
  <si>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</si>
  <si>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</si>
  <si>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</si>
  <si>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</si>
  <si>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</si>
  <si>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</si>
  <si>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</si>
  <si>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</si>
  <si>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</si>
  <si>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</si>
  <si>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</si>
  <si>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</si>
  <si>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</si>
  <si>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</si>
  <si>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</si>
  <si>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</si>
  <si>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</si>
  <si>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</si>
  <si>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</si>
  <si>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</si>
  <si>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</si>
  <si>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</si>
  <si>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</si>
  <si>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</si>
  <si>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</si>
  <si>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</si>
  <si>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</si>
  <si>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</si>
  <si>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</si>
  <si>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</si>
  <si>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</si>
  <si>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</si>
  <si>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</si>
  <si>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</si>
  <si>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</si>
  <si>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</si>
  <si>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</si>
  <si>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</si>
  <si>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</si>
  <si>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</si>
  <si>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</si>
  <si>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</si>
  <si>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</si>
  <si>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</si>
  <si>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</si>
  <si>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</si>
  <si>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</si>
  <si>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</si>
  <si>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</si>
  <si>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</si>
  <si>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</si>
  <si>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</si>
  <si>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</si>
  <si>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</si>
  <si>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</si>
  <si>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</si>
  <si>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</si>
  <si>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</si>
  <si>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</si>
  <si>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</si>
  <si>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</si>
  <si>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</si>
  <si>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</si>
  <si>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</si>
  <si>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</si>
  <si>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</si>
  <si>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</si>
  <si>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</si>
  <si>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</si>
  <si>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</si>
  <si>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</si>
  <si>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</si>
  <si>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</si>
  <si>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</si>
  <si>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</si>
  <si>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</si>
  <si>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</si>
  <si>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</si>
  <si>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</si>
  <si>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</si>
  <si>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</si>
  <si>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</si>
  <si>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</si>
  <si>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</si>
  <si>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</si>
  <si>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</si>
  <si>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</si>
  <si>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</si>
  <si>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</si>
  <si>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</si>
  <si>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</si>
  <si>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</si>
  <si>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</si>
  <si>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</si>
  <si>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</si>
  <si>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</si>
  <si>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</si>
  <si>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</si>
  <si>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</si>
  <si>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</si>
  <si>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</si>
  <si>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</si>
  <si>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</si>
  <si>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</si>
  <si>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</si>
  <si>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</si>
  <si>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</si>
  <si>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</si>
  <si>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</si>
  <si>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</si>
  <si>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</si>
  <si>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</si>
  <si>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</si>
  <si>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</si>
  <si>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</si>
  <si>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</si>
  <si>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</si>
  <si>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</si>
  <si>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</si>
  <si>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</si>
  <si>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</si>
  <si>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</si>
  <si>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</si>
  <si>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</si>
  <si>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</si>
  <si>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</si>
  <si>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</si>
  <si>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</si>
  <si>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</si>
  <si>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</si>
  <si>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</si>
  <si>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</si>
  <si>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</si>
  <si>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</si>
  <si>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</si>
  <si>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</si>
  <si>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</si>
  <si>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</si>
  <si>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</si>
  <si>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</si>
  <si>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</si>
  <si>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</si>
  <si>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</si>
  <si>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</si>
  <si>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</si>
  <si>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</si>
  <si>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</si>
  <si>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</si>
  <si>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</si>
  <si>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</si>
  <si>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</si>
  <si>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</si>
  <si>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</si>
  <si>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</si>
  <si>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</si>
  <si>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</si>
  <si>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</si>
  <si>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</si>
  <si>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</si>
  <si>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</si>
  <si>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</si>
  <si>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</si>
  <si>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</si>
  <si>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</si>
  <si>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</si>
  <si>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</si>
  <si>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</si>
  <si>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</si>
  <si>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</si>
  <si>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</si>
  <si>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</si>
  <si>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</si>
  <si>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</si>
  <si>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</si>
  <si>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</si>
  <si>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</si>
  <si>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</si>
  <si>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</si>
  <si>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</si>
  <si>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</si>
  <si>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</si>
  <si>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</si>
  <si>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</si>
  <si>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</si>
  <si>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</si>
  <si>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</si>
  <si>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</si>
  <si>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</si>
  <si>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</si>
  <si>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</si>
  <si>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</si>
  <si>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</si>
  <si>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</si>
  <si>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</si>
  <si>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</si>
  <si>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</si>
  <si>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</si>
  <si>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</si>
  <si>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</si>
  <si>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</si>
  <si>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</si>
  <si>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</si>
  <si>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</si>
  <si>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</si>
  <si>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</si>
  <si>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</si>
  <si>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</si>
  <si>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</si>
  <si>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</si>
  <si>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</si>
  <si>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</si>
  <si>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</si>
  <si>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</si>
  <si>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</si>
  <si>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</si>
  <si>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</si>
  <si>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</si>
  <si>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</si>
  <si>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</si>
  <si>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</si>
  <si>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</si>
  <si>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</si>
  <si>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</si>
  <si>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</si>
  <si>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</si>
  <si>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</si>
  <si>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</si>
  <si>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</si>
  <si>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</si>
  <si>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</si>
  <si>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</si>
  <si>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</si>
  <si>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</si>
  <si>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</si>
  <si>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</si>
  <si>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</si>
  <si>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</si>
  <si>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</si>
  <si>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</si>
  <si>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</si>
  <si>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</si>
  <si>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</si>
  <si>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</si>
  <si>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</si>
  <si>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</si>
  <si>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</si>
  <si>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</si>
  <si>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</si>
  <si>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</si>
  <si>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</si>
  <si>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</si>
  <si>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</si>
  <si>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</si>
  <si>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</si>
  <si>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</si>
  <si>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</si>
  <si>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</si>
  <si>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</si>
  <si>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</si>
  <si>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</si>
  <si>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</si>
  <si>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</si>
  <si>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</si>
  <si>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</si>
  <si>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</si>
  <si>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</si>
  <si>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</si>
  <si>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</si>
  <si>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</si>
  <si>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</si>
  <si>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</si>
  <si>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</si>
  <si>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</si>
  <si>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</si>
  <si>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</si>
  <si>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</si>
  <si>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</si>
  <si>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</si>
  <si>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</si>
  <si>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</si>
  <si>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</si>
  <si>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</si>
  <si>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</si>
  <si>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</si>
  <si>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</si>
  <si>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</si>
  <si>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</si>
  <si>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</si>
  <si>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</si>
  <si>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</si>
  <si>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</si>
  <si>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</si>
  <si>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</si>
  <si>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</si>
  <si>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</si>
  <si>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</si>
  <si>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</si>
  <si>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</si>
  <si>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</si>
  <si>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</si>
  <si>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</si>
  <si>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</si>
  <si>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</si>
  <si>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</si>
  <si>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</si>
  <si>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</si>
  <si>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</si>
  <si>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</si>
  <si>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</si>
  <si>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</si>
  <si>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</si>
  <si>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</si>
  <si>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</si>
  <si>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</si>
  <si>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</si>
  <si>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</si>
  <si>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</si>
  <si>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</si>
  <si>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</si>
  <si>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</si>
  <si>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</si>
  <si>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</si>
  <si>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</si>
  <si>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</si>
  <si>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</si>
  <si>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</si>
  <si>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</si>
  <si>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</si>
  <si>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</si>
  <si>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</si>
  <si>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</si>
  <si>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</si>
  <si>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</si>
  <si>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</si>
  <si>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</si>
  <si>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</si>
  <si>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</si>
  <si>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</si>
  <si>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</si>
  <si>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</si>
  <si>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</si>
  <si>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</si>
  <si>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</si>
  <si>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</si>
  <si>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</si>
  <si>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</si>
  <si>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</si>
  <si>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</si>
  <si>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</si>
  <si>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</si>
  <si>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</si>
  <si>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</si>
  <si>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</si>
  <si>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</si>
  <si>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</si>
  <si>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</si>
  <si>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</si>
  <si>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</si>
  <si>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</si>
  <si>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</si>
  <si>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</si>
  <si>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</si>
  <si>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</si>
  <si>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</si>
  <si>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</si>
  <si>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</si>
  <si>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</si>
  <si>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</si>
  <si>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</si>
  <si>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</si>
  <si>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</si>
  <si>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</si>
  <si>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</si>
  <si>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</si>
  <si>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</si>
  <si>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</si>
  <si>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</si>
  <si>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</si>
  <si>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</si>
  <si>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</si>
  <si>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</si>
  <si>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</si>
  <si>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</si>
  <si>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</si>
  <si>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</si>
  <si>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</si>
  <si>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</si>
  <si>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</si>
  <si>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</si>
  <si>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</si>
  <si>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</si>
  <si>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</si>
  <si>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</si>
  <si>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</si>
  <si>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</si>
  <si>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</si>
  <si>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</si>
  <si>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</si>
  <si>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</si>
  <si>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</si>
  <si>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</si>
  <si>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</si>
  <si>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</si>
  <si>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</si>
  <si>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</si>
  <si>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</si>
  <si>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</si>
  <si>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</si>
  <si>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</si>
  <si>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</si>
  <si>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</si>
  <si>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</si>
  <si>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</si>
  <si>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</si>
  <si>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</si>
  <si>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</si>
  <si>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</si>
  <si>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</si>
  <si>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</si>
  <si>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</si>
  <si>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</si>
  <si>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</si>
  <si>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</si>
  <si>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</si>
  <si>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</si>
  <si>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</si>
  <si>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</si>
  <si>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</si>
  <si>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</si>
  <si>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</si>
  <si>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</si>
  <si>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</si>
  <si>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</si>
  <si>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</si>
  <si>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</si>
  <si>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</si>
  <si>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</si>
  <si>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</si>
  <si>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</si>
  <si>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</si>
  <si>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</si>
  <si>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</si>
  <si>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</si>
  <si>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</si>
  <si>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</si>
  <si>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</si>
  <si>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</si>
  <si>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</si>
  <si>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</si>
  <si>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</si>
  <si>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</si>
  <si>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</si>
  <si>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</si>
  <si>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</si>
  <si>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</si>
  <si>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</si>
  <si>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</si>
  <si>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</si>
  <si>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</si>
  <si>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</si>
  <si>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</si>
  <si>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</si>
  <si>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</si>
  <si>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</si>
  <si>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</si>
  <si>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</si>
  <si>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</si>
  <si>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</si>
  <si>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</si>
  <si>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</si>
  <si>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</si>
  <si>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</si>
  <si>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</si>
  <si>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</si>
  <si>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</si>
  <si>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</si>
  <si>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</si>
  <si>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</si>
  <si>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</si>
  <si>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</si>
  <si>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</si>
  <si>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</si>
  <si>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</si>
  <si>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</si>
  <si>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</si>
  <si>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</si>
  <si>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</si>
  <si>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</si>
  <si>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</si>
  <si>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</si>
  <si>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</si>
  <si>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</si>
  <si>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</si>
  <si>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</si>
  <si>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</si>
  <si>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</si>
  <si>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</si>
  <si>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</si>
  <si>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</si>
  <si>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</si>
  <si>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</si>
  <si>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</si>
  <si>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</si>
  <si>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</si>
  <si>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</si>
  <si>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</si>
  <si>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</si>
  <si>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</si>
  <si>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</si>
  <si>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</si>
  <si>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</si>
  <si>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</si>
  <si>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</si>
  <si>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</si>
  <si>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</si>
  <si>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</si>
  <si>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</si>
  <si>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</si>
  <si>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</si>
  <si>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</si>
  <si>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</si>
  <si>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</si>
  <si>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</si>
  <si>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</si>
  <si>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</si>
  <si>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</si>
  <si>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</si>
  <si>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</si>
  <si>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</si>
  <si>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</si>
  <si>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</si>
  <si>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</si>
  <si>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</si>
  <si>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</si>
  <si>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</si>
  <si>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</si>
  <si>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</si>
  <si>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</si>
  <si>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</si>
  <si>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</si>
  <si>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</si>
  <si>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</si>
  <si>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</si>
  <si>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</si>
  <si>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</si>
  <si>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</si>
  <si>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</si>
  <si>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</si>
  <si>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</si>
  <si>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</si>
  <si>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</si>
  <si>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</si>
  <si>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</si>
  <si>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</si>
  <si>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</si>
  <si>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</si>
  <si>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</si>
  <si>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</si>
  <si>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</si>
  <si>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</si>
  <si>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</si>
  <si>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</si>
  <si>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</si>
  <si>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</si>
  <si>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</si>
  <si>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</si>
  <si>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</si>
  <si>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</si>
  <si>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</si>
  <si>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</si>
  <si>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</si>
  <si>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</si>
  <si>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</si>
  <si>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</si>
  <si>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</si>
  <si>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</si>
  <si>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</si>
  <si>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</si>
  <si>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</si>
  <si>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</si>
  <si>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</si>
  <si>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</si>
  <si>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</si>
  <si>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</si>
  <si>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</si>
  <si>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</si>
  <si>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</si>
  <si>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</si>
  <si>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</si>
  <si>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</si>
  <si>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</si>
  <si>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</si>
  <si>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</si>
  <si>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</si>
  <si>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</si>
  <si>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</si>
  <si>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</si>
  <si>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</si>
  <si>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</si>
  <si>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</si>
  <si>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</si>
  <si>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</si>
  <si>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</si>
  <si>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</si>
  <si>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</si>
  <si>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</si>
  <si>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</si>
  <si>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</si>
  <si>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</si>
  <si>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</si>
  <si>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</si>
  <si>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</si>
  <si>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</si>
  <si>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</si>
  <si>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</si>
  <si>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</si>
  <si>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</si>
  <si>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</si>
  <si>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</si>
  <si>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</si>
  <si>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</si>
  <si>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</si>
  <si>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</si>
  <si>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</si>
  <si>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</si>
  <si>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</si>
  <si>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</si>
  <si>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</si>
  <si>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</si>
  <si>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</si>
  <si>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</si>
  <si>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</si>
  <si>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</si>
  <si>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</si>
  <si>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</si>
  <si>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</si>
  <si>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</si>
  <si>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</si>
  <si>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</si>
  <si>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</si>
  <si>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</si>
  <si>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</si>
  <si>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</si>
  <si>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</si>
  <si>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</si>
  <si>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</si>
  <si>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</si>
  <si>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</si>
  <si>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</si>
  <si>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</si>
  <si>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</si>
  <si>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</si>
  <si>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</si>
  <si>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</si>
  <si>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</si>
  <si>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</si>
  <si>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</si>
  <si>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</si>
  <si>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</si>
  <si>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</si>
  <si>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</si>
  <si>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</si>
  <si>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</si>
  <si>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</si>
  <si>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</si>
  <si>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</si>
  <si>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</si>
  <si>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</si>
  <si>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</si>
  <si>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</si>
  <si>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</si>
  <si>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</si>
  <si>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</si>
  <si>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</si>
  <si>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</si>
  <si>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</si>
  <si>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</si>
  <si>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</si>
  <si>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</si>
  <si>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</si>
  <si>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</si>
  <si>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</si>
  <si>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</si>
  <si>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</si>
  <si>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</si>
  <si>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</si>
  <si>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</si>
  <si>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</si>
  <si>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</si>
  <si>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</si>
  <si>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</si>
  <si>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</si>
  <si>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</si>
  <si>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</si>
  <si>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</si>
  <si>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</si>
  <si>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</si>
  <si>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</si>
  <si>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</si>
  <si>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</si>
  <si>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</si>
  <si>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</si>
  <si>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</si>
  <si>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</si>
  <si>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</si>
  <si>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</si>
  <si>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</si>
  <si>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</si>
  <si>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</si>
  <si>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</si>
  <si>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</si>
  <si>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</si>
  <si>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</si>
  <si>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</si>
  <si>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</si>
  <si>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</si>
  <si>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</si>
  <si>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</si>
  <si>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</si>
  <si>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</si>
  <si>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</si>
  <si>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</si>
  <si>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</si>
  <si>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</si>
  <si>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</si>
  <si>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</si>
  <si>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</si>
  <si>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</si>
  <si>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</si>
  <si>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</si>
  <si>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</si>
  <si>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</si>
  <si>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</si>
  <si>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</si>
  <si>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</si>
  <si>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</si>
  <si>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</si>
  <si>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</si>
  <si>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</si>
  <si>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</si>
  <si>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</si>
  <si>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</si>
  <si>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</si>
  <si>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</si>
  <si>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</si>
  <si>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</si>
  <si>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</si>
  <si>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</si>
  <si>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</si>
  <si>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</si>
  <si>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</si>
  <si>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</si>
  <si>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</si>
  <si>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</si>
  <si>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</si>
  <si>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</si>
  <si>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</si>
  <si>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</si>
  <si>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</si>
  <si>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</si>
  <si>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</si>
  <si>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</si>
  <si>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</si>
  <si>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</si>
  <si>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</si>
  <si>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</si>
  <si>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</si>
  <si>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</si>
  <si>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</si>
  <si>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</si>
  <si>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</si>
  <si>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</si>
  <si>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</si>
  <si>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</si>
  <si>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</si>
  <si>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</si>
  <si>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</si>
  <si>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</si>
  <si>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</si>
  <si>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</si>
  <si>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</si>
  <si>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</si>
  <si>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</si>
  <si>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</si>
  <si>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</si>
  <si>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</si>
  <si>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</si>
  <si>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</si>
  <si>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</si>
  <si>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</si>
  <si>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</si>
  <si>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</si>
  <si>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</si>
  <si>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</si>
  <si>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</si>
  <si>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</si>
  <si>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</si>
  <si>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</si>
  <si>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</si>
  <si>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</si>
  <si>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</si>
  <si>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</si>
  <si>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</si>
  <si>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</si>
  <si>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</si>
  <si>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</si>
  <si>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</si>
  <si>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</si>
  <si>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</si>
  <si>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</si>
  <si>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</si>
  <si>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</si>
  <si>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</si>
  <si>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</si>
  <si>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</si>
  <si>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</si>
  <si>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</si>
  <si>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</si>
  <si>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</si>
  <si>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</si>
  <si>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</si>
  <si>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</si>
  <si>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</si>
  <si>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</si>
  <si>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</si>
  <si>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</si>
  <si>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</si>
  <si>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</si>
  <si>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</si>
  <si>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</si>
  <si>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</si>
  <si>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</si>
  <si>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</si>
  <si>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</si>
  <si>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</si>
  <si>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</si>
  <si>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</si>
  <si>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</si>
  <si>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</si>
  <si>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</si>
  <si>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</si>
  <si>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</si>
  <si>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</si>
  <si>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</si>
  <si>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</si>
  <si>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</si>
  <si>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</si>
  <si>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</si>
  <si>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</si>
  <si>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</si>
  <si>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</si>
  <si>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</si>
  <si>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</si>
  <si>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</si>
  <si>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</si>
  <si>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</si>
  <si>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</si>
  <si>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</si>
  <si>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</si>
  <si>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</si>
  <si>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</si>
  <si>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</si>
  <si>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</si>
  <si>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</si>
  <si>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</si>
  <si>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</si>
  <si>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</si>
  <si>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</si>
  <si>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</si>
  <si>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</si>
  <si>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</si>
  <si>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</si>
  <si>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</si>
  <si>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</si>
  <si>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</si>
  <si>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</si>
  <si>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</si>
  <si>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</si>
  <si>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</si>
  <si>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</si>
  <si>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</si>
  <si>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</si>
  <si>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</si>
  <si>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</si>
  <si>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</si>
  <si>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</si>
  <si>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</si>
  <si>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</si>
  <si>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</si>
  <si>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</si>
  <si>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</si>
  <si>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</si>
  <si>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</si>
  <si>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</si>
  <si>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</si>
  <si>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</si>
  <si>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</si>
  <si>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</si>
  <si>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</si>
  <si>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</si>
  <si>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</si>
  <si>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</si>
  <si>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</si>
  <si>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</si>
  <si>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</si>
  <si>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</si>
  <si>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</si>
  <si>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</si>
  <si>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</si>
  <si>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</si>
  <si>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</si>
  <si>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</si>
  <si>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</si>
  <si>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</si>
  <si>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</si>
  <si>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</si>
  <si>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</si>
  <si>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</si>
  <si>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</si>
  <si>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</si>
  <si>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</si>
  <si>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</si>
  <si>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</si>
  <si>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</si>
  <si>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</si>
  <si>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</si>
  <si>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</si>
  <si>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</si>
  <si>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</si>
  <si>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</si>
  <si>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</si>
  <si>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</si>
  <si>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</si>
  <si>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</si>
  <si>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</si>
  <si>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</si>
  <si>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</si>
  <si>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</si>
  <si>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</si>
  <si>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</si>
  <si>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</si>
  <si>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</si>
  <si>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</si>
  <si>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</si>
  <si>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</si>
  <si>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</si>
  <si>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</si>
  <si>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</si>
  <si>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</si>
  <si>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</si>
  <si>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</si>
  <si>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</si>
  <si>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</si>
  <si>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</si>
  <si>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</si>
  <si>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</si>
  <si>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</si>
  <si>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</si>
  <si>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</si>
  <si>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</si>
  <si>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</si>
  <si>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</si>
  <si>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</si>
  <si>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</si>
  <si>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</si>
  <si>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</si>
  <si>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</si>
  <si>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</si>
  <si>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</si>
  <si>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</si>
  <si>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</si>
  <si>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</si>
  <si>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</si>
  <si>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</si>
  <si>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</si>
  <si>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</si>
  <si>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</si>
  <si>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</si>
  <si>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</si>
  <si>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</si>
  <si>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</si>
  <si>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</si>
  <si>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</si>
  <si>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</si>
  <si>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</si>
  <si>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</si>
  <si>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</si>
  <si>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</si>
  <si>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</si>
  <si>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</si>
  <si>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</si>
  <si>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</si>
  <si>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</si>
  <si>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</si>
  <si>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</si>
  <si>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</si>
  <si>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</si>
  <si>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</si>
  <si>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</si>
  <si>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</si>
  <si>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</si>
  <si>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</si>
  <si>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</si>
  <si>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</si>
  <si>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</si>
  <si>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</si>
  <si>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</si>
  <si>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</si>
  <si>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</si>
  <si>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</si>
  <si>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</si>
  <si>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</si>
  <si>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</si>
  <si>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</si>
  <si>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</si>
  <si>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</si>
  <si>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</si>
  <si>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</si>
  <si>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</si>
  <si>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</si>
  <si>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</si>
  <si>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</si>
  <si>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</si>
  <si>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</si>
  <si>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</si>
  <si>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</si>
  <si>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</si>
  <si>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</si>
  <si>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</si>
  <si>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</si>
  <si>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</si>
  <si>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</si>
  <si>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</si>
  <si>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</si>
  <si>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</si>
  <si>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</si>
  <si>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</si>
  <si>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</si>
  <si>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</si>
  <si>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</si>
  <si>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</si>
  <si>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</si>
  <si>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</si>
  <si>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</si>
  <si>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</si>
  <si>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</si>
  <si>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</si>
  <si>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</si>
  <si>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</si>
  <si>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</si>
  <si>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</si>
  <si>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</si>
  <si>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</si>
  <si>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</si>
  <si>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</si>
  <si>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</si>
  <si>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</si>
  <si>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</si>
  <si>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</si>
  <si>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</si>
  <si>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</si>
  <si>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</si>
  <si>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</si>
  <si>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</si>
  <si>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</si>
  <si>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</si>
  <si>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</si>
  <si>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</si>
  <si>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</si>
  <si>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</si>
  <si>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</si>
  <si>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</si>
  <si>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</si>
  <si>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</si>
  <si>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</si>
  <si>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</si>
  <si>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</si>
  <si>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</si>
  <si>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</si>
  <si>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</si>
  <si>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</si>
  <si>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</si>
  <si>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</si>
  <si>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</si>
  <si>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</si>
  <si>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</si>
  <si>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</si>
  <si>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</si>
  <si>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</si>
  <si>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</si>
  <si>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</si>
  <si>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</si>
  <si>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</si>
  <si>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</si>
  <si>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</si>
  <si>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</si>
  <si>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</si>
  <si>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</si>
  <si>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</si>
  <si>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</si>
  <si>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</si>
  <si>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</si>
  <si>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</si>
  <si>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</si>
  <si>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</si>
  <si>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</si>
  <si>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</si>
  <si>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</si>
  <si>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</si>
  <si>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</si>
  <si>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</si>
  <si>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</si>
  <si>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</si>
  <si>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</si>
  <si>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</si>
  <si>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</si>
  <si>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</si>
  <si>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</si>
  <si>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</si>
  <si>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</si>
  <si>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</si>
  <si>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</si>
  <si>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</si>
  <si>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</si>
  <si>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</si>
  <si>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</si>
  <si>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</si>
  <si>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</si>
  <si>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</si>
  <si>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</si>
  <si>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</si>
  <si>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</si>
  <si>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</si>
  <si>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</si>
  <si>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</si>
  <si>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</si>
  <si>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</si>
  <si>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</si>
  <si>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</si>
  <si>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</si>
  <si>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</si>
  <si>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</si>
  <si>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</si>
  <si>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</si>
  <si>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</si>
  <si>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</si>
  <si>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</si>
  <si>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</si>
  <si>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</si>
  <si>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</si>
  <si>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</si>
  <si>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</si>
  <si>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</si>
  <si>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</si>
  <si>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</si>
  <si>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</si>
  <si>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</si>
  <si>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</si>
  <si>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</si>
  <si>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</si>
  <si>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</si>
  <si>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</si>
  <si>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</si>
  <si>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</si>
  <si>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</si>
  <si>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</si>
  <si>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</si>
  <si>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</si>
  <si>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</si>
  <si>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</si>
  <si>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</si>
  <si>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</si>
  <si>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</si>
  <si>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</si>
  <si>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</si>
  <si>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</si>
  <si>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</si>
  <si>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</si>
  <si>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</si>
  <si>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</si>
  <si>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</si>
  <si>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</si>
  <si>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</si>
  <si>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</si>
  <si>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</si>
  <si>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</si>
  <si>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</si>
  <si>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</si>
  <si>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</si>
  <si>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</si>
  <si>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</si>
  <si>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</si>
  <si>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</si>
  <si>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</si>
  <si>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</si>
  <si>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</si>
  <si>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</si>
  <si>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</si>
  <si>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</si>
  <si>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</si>
  <si>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</si>
  <si>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</si>
  <si>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</si>
  <si>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</si>
  <si>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</si>
  <si>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</si>
  <si>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</si>
  <si>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</si>
  <si>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</si>
  <si>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</si>
  <si>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</si>
  <si>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</si>
  <si>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</si>
  <si>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</si>
  <si>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</si>
  <si>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</si>
  <si>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</si>
  <si>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</si>
  <si>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</si>
  <si>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</si>
  <si>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</si>
  <si>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</si>
  <si>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</si>
  <si>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</si>
  <si>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</si>
  <si>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</si>
  <si>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</si>
  <si>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</si>
  <si>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</si>
  <si>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</si>
  <si>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</si>
  <si>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</si>
  <si>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</si>
  <si>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</si>
  <si>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</si>
  <si>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</si>
  <si>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</si>
  <si>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</si>
  <si>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</si>
  <si>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</si>
  <si>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</si>
  <si>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</si>
  <si>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</si>
  <si>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</si>
  <si>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</si>
  <si>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</si>
  <si>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</si>
  <si>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</si>
  <si>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</si>
  <si>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</si>
  <si>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</si>
  <si>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</si>
  <si>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</si>
  <si>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</si>
  <si>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</si>
  <si>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</si>
  <si>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</si>
  <si>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</si>
  <si>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</si>
  <si>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</si>
  <si>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</si>
  <si>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</si>
  <si>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</si>
  <si>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</si>
  <si>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</si>
  <si>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</si>
  <si>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</si>
  <si>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</si>
  <si>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</si>
  <si>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</si>
  <si>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</si>
  <si>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</si>
  <si>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</si>
  <si>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</si>
  <si>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</si>
  <si>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</si>
  <si>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</si>
  <si>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</si>
  <si>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</si>
  <si>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</si>
  <si>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</si>
  <si>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</si>
  <si>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</si>
  <si>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</si>
  <si>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</si>
  <si>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</si>
  <si>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</si>
  <si>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</si>
  <si>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</si>
  <si>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</si>
  <si>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</si>
  <si>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</si>
  <si>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</si>
  <si>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</si>
  <si>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</si>
  <si>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</si>
  <si>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</si>
  <si>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</si>
  <si>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</si>
  <si>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</si>
  <si>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</si>
  <si>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</si>
  <si>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</si>
  <si>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</si>
  <si>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</si>
  <si>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</si>
  <si>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</si>
  <si>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</si>
  <si>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</si>
  <si>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</si>
  <si>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</si>
  <si>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</si>
  <si>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</si>
  <si>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</si>
  <si>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</si>
  <si>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</si>
  <si>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</si>
  <si>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</si>
  <si>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</si>
  <si>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</si>
  <si>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</si>
  <si>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</si>
  <si>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</si>
  <si>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</si>
  <si>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</si>
  <si>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</si>
  <si>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</si>
  <si>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</si>
  <si>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</si>
  <si>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</si>
  <si>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</si>
  <si>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</si>
  <si>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</si>
  <si>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</si>
  <si>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</si>
  <si>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</si>
  <si>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</si>
  <si>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</si>
  <si>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</si>
  <si>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</si>
  <si>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</si>
  <si>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</si>
  <si>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</si>
  <si>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</si>
  <si>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</si>
  <si>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</si>
  <si>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</si>
  <si>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</si>
  <si>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</si>
  <si>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</si>
  <si>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</si>
  <si>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</si>
  <si>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</si>
  <si>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</si>
  <si>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</si>
  <si>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</si>
  <si>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</si>
  <si>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</si>
  <si>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</si>
  <si>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</si>
  <si>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</si>
  <si>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</si>
  <si>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</si>
  <si>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</si>
  <si>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</si>
  <si>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</si>
  <si>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</si>
  <si>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</si>
  <si>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</si>
  <si>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</si>
  <si>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</si>
  <si>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</si>
  <si>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</si>
  <si>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</si>
  <si>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</si>
  <si>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</si>
  <si>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</si>
  <si>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</si>
  <si>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</si>
  <si>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</si>
  <si>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</si>
  <si>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</si>
  <si>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</si>
  <si>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</si>
  <si>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</si>
  <si>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</si>
  <si>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</si>
  <si>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</si>
  <si>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</si>
  <si>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</si>
  <si>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</si>
  <si>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</si>
  <si>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</si>
  <si>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</si>
  <si>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</si>
  <si>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</si>
  <si>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</si>
  <si>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</si>
  <si>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</si>
  <si>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</si>
  <si>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</si>
  <si>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</si>
  <si>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</si>
  <si>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</si>
  <si>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</si>
  <si>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</si>
  <si>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</si>
  <si>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</si>
  <si>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</si>
  <si>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</si>
  <si>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</si>
  <si>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</si>
  <si>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</si>
  <si>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</si>
  <si>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</si>
  <si>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</si>
  <si>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</si>
  <si>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</si>
  <si>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</si>
  <si>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</si>
  <si>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</si>
  <si>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</si>
  <si>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</si>
  <si>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</si>
  <si>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</si>
  <si>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</si>
  <si>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</si>
  <si>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</si>
  <si>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</si>
  <si>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</si>
  <si>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</si>
  <si>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</si>
  <si>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</si>
  <si>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</si>
  <si>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</si>
  <si>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</si>
  <si>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</si>
  <si>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</si>
  <si>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</si>
  <si>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</si>
  <si>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</si>
  <si>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</si>
  <si>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</si>
  <si>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</si>
  <si>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</si>
  <si>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</si>
  <si>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</si>
  <si>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</si>
  <si>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</si>
  <si>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</si>
  <si>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</si>
  <si>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</si>
  <si>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</si>
  <si>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</si>
  <si>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</si>
  <si>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</si>
  <si>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</si>
  <si>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</si>
  <si>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</si>
  <si>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</si>
  <si>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</si>
  <si>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</si>
  <si>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</si>
  <si>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</si>
  <si>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</si>
  <si>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</si>
  <si>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</si>
  <si>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</si>
  <si>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</si>
  <si>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</si>
  <si>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</si>
  <si>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</si>
  <si>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</si>
  <si>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</si>
  <si>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</si>
  <si>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</si>
  <si>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</si>
  <si>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</si>
  <si>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</si>
  <si>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</si>
  <si>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</si>
  <si>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</si>
  <si>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</si>
  <si>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</si>
  <si>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</si>
  <si>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</si>
  <si>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</si>
  <si>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</si>
  <si>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</si>
  <si>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</si>
  <si>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</si>
  <si>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</si>
  <si>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</si>
  <si>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</si>
  <si>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</si>
  <si>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</si>
  <si>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</si>
  <si>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</si>
  <si>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</si>
  <si>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</si>
  <si>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</si>
  <si>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</si>
  <si>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</si>
  <si>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</si>
  <si>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</si>
  <si>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</si>
  <si>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</si>
  <si>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</si>
  <si>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</si>
  <si>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</si>
  <si>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</si>
  <si>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</si>
  <si>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</si>
  <si>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</si>
  <si>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</si>
  <si>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</si>
  <si>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</si>
  <si>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</si>
  <si>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</si>
  <si>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</si>
  <si>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</si>
  <si>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</si>
  <si>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</si>
  <si>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</si>
  <si>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</si>
  <si>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</si>
  <si>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</si>
  <si>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</si>
  <si>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</si>
  <si>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</si>
  <si>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</si>
  <si>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</si>
  <si>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</si>
  <si>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</si>
  <si>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</si>
  <si>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</si>
  <si>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</si>
  <si>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</si>
  <si>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</si>
  <si>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</si>
  <si>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</si>
  <si>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</si>
  <si>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</si>
  <si>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</si>
  <si>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</si>
  <si>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</si>
  <si>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</si>
  <si>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</si>
  <si>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</si>
  <si>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</si>
  <si>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</si>
  <si>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</si>
  <si>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</si>
  <si>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</si>
  <si>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</si>
  <si>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</si>
  <si>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</si>
  <si>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</si>
  <si>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</si>
  <si>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</si>
  <si>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</si>
  <si>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</si>
  <si>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</si>
  <si>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</si>
  <si>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</si>
  <si>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</si>
  <si>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</si>
  <si>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</si>
  <si>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</si>
  <si>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</si>
  <si>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</si>
  <si>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</si>
  <si>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</si>
  <si>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</si>
  <si>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</si>
  <si>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</si>
  <si>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</si>
  <si>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</si>
  <si>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</si>
  <si>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</si>
  <si>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</si>
  <si>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</si>
  <si>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</si>
  <si>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</si>
  <si>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</si>
  <si>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</si>
  <si>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</si>
  <si>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</si>
  <si>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</si>
  <si>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</si>
  <si>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</si>
  <si>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</si>
  <si>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</si>
  <si>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</si>
  <si>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</si>
  <si>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</si>
  <si>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</si>
  <si>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</si>
  <si>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</si>
  <si>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</si>
  <si>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</si>
  <si>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</si>
  <si>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</si>
  <si>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</si>
  <si>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</si>
  <si>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</si>
  <si>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</si>
  <si>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</si>
  <si>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</si>
  <si>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</si>
  <si>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</si>
  <si>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</si>
  <si>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</si>
  <si>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</si>
  <si>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</si>
  <si>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</si>
  <si>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</si>
  <si>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</si>
  <si>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</si>
  <si>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</si>
  <si>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</si>
  <si>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</si>
  <si>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</si>
  <si>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</si>
  <si>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</si>
  <si>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</si>
  <si>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</si>
  <si>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</si>
  <si>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</si>
  <si>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</si>
  <si>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</si>
  <si>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</si>
  <si>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</si>
  <si>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</si>
  <si>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</si>
  <si>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</si>
  <si>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</si>
  <si>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</si>
  <si>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</si>
  <si>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</si>
  <si>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</si>
  <si>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</si>
  <si>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</si>
  <si>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</si>
  <si>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</si>
  <si>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</si>
  <si>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</si>
  <si>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</si>
  <si>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</si>
  <si>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</si>
  <si>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</si>
  <si>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</si>
  <si>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</si>
  <si>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</si>
  <si>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</si>
  <si>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</si>
  <si>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</si>
  <si>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</si>
  <si>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</si>
  <si>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</si>
  <si>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</si>
  <si>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</si>
  <si>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</si>
  <si>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</si>
  <si>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</si>
  <si>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</si>
  <si>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</si>
  <si>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</si>
  <si>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</si>
  <si>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</si>
  <si>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</si>
  <si>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</si>
  <si>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</si>
  <si>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</si>
  <si>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</si>
  <si>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</si>
  <si>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</si>
  <si>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</si>
  <si>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</si>
  <si>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</si>
  <si>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</si>
  <si>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</si>
  <si>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</si>
  <si>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</si>
  <si>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</si>
  <si>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</si>
  <si>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</si>
  <si>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</si>
  <si>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</si>
  <si>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</si>
  <si>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</si>
  <si>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</si>
  <si>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</si>
  <si>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</si>
  <si>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</si>
  <si>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</si>
  <si>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</si>
  <si>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</si>
  <si>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</si>
  <si>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</si>
  <si>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</si>
  <si>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</si>
  <si>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</si>
  <si>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</si>
  <si>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</si>
  <si>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</si>
  <si>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</si>
  <si>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</si>
  <si>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</si>
  <si>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</si>
  <si>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</si>
  <si>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</si>
  <si>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</si>
  <si>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</si>
  <si>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</si>
  <si>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</si>
  <si>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</si>
  <si>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</si>
  <si>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</si>
  <si>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</si>
  <si>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</si>
  <si>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</si>
  <si>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</si>
  <si>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</si>
  <si>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</si>
  <si>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</si>
  <si>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</si>
  <si>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</si>
  <si>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</si>
  <si>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</si>
  <si>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</si>
  <si>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</si>
  <si>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</si>
  <si>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</si>
  <si>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</si>
  <si>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</si>
  <si>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</si>
  <si>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</si>
  <si>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</si>
  <si>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</si>
  <si>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</si>
  <si>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</si>
  <si>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</si>
  <si>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</si>
  <si>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</si>
  <si>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</si>
  <si>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</si>
  <si>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</si>
  <si>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</si>
  <si>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</si>
  <si>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</si>
  <si>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</si>
  <si>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</si>
  <si>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</si>
  <si>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</si>
  <si>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</si>
  <si>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</si>
  <si>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</si>
  <si>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</si>
  <si>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</si>
  <si>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</si>
  <si>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</si>
  <si>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</si>
  <si>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</si>
  <si>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</si>
  <si>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</si>
  <si>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</si>
  <si>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</si>
  <si>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</si>
  <si>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</si>
  <si>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</si>
  <si>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</si>
  <si>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</si>
  <si>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</si>
  <si>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</si>
  <si>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</si>
  <si>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</si>
  <si>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</si>
  <si>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</si>
  <si>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</si>
  <si>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</si>
  <si>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</si>
  <si>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</si>
  <si>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</si>
  <si>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</si>
  <si>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</si>
  <si>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</si>
  <si>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</si>
  <si>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</si>
  <si>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</si>
  <si>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</si>
  <si>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</si>
  <si>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</si>
  <si>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</si>
  <si>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</si>
  <si>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</si>
  <si>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</si>
  <si>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</si>
  <si>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</si>
  <si>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</si>
  <si>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</si>
  <si>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</si>
  <si>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</si>
  <si>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</si>
  <si>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</si>
  <si>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</si>
  <si>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</si>
  <si>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</si>
  <si>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</si>
  <si>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</si>
  <si>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</si>
  <si>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</si>
  <si>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</si>
  <si>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</si>
  <si>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</si>
  <si>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</si>
  <si>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</si>
  <si>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</si>
  <si>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</si>
  <si>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</si>
  <si>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</si>
  <si>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</si>
  <si>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</si>
  <si>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</si>
  <si>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</si>
  <si>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</si>
  <si>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</si>
  <si>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</si>
  <si>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</si>
  <si>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</si>
  <si>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</si>
  <si>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</si>
  <si>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</si>
  <si>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</si>
  <si>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</si>
  <si>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</si>
  <si>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</si>
  <si>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</si>
  <si>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</si>
  <si>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</si>
  <si>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</si>
  <si>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</si>
  <si>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</si>
  <si>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</si>
  <si>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</si>
  <si>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</si>
  <si>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</si>
  <si>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</si>
  <si>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</si>
  <si>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</si>
  <si>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</si>
  <si>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</si>
  <si>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</si>
  <si>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</si>
  <si>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</si>
  <si>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</si>
  <si>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</si>
  <si>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</si>
  <si>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</si>
  <si>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</si>
  <si>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</si>
  <si>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</si>
  <si>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</si>
  <si>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</si>
  <si>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</si>
  <si>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</si>
  <si>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</si>
  <si>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</si>
  <si>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</si>
  <si>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</si>
  <si>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</si>
  <si>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</si>
  <si>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</si>
  <si>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</si>
  <si>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</si>
  <si>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</si>
  <si>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</si>
  <si>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</si>
  <si>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</si>
  <si>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</si>
  <si>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</si>
  <si>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</si>
  <si>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</si>
  <si>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</si>
  <si>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</si>
  <si>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</si>
  <si>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</si>
  <si>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</si>
  <si>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</si>
  <si>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</si>
  <si>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</si>
  <si>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</si>
  <si>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</si>
  <si>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</si>
  <si>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</si>
  <si>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</si>
  <si>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</si>
  <si>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</si>
  <si>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</si>
  <si>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</si>
  <si>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</si>
  <si>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</si>
  <si>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</si>
  <si>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</si>
  <si>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</si>
  <si>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</si>
  <si>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</si>
  <si>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</si>
  <si>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</si>
  <si>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</si>
  <si>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</si>
  <si>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</si>
  <si>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</si>
  <si>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</si>
  <si>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</si>
  <si>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</si>
  <si>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</si>
  <si>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</si>
  <si>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</si>
  <si>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</si>
  <si>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</si>
  <si>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</si>
  <si>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</si>
  <si>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</si>
  <si>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</si>
  <si>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</si>
  <si>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</si>
  <si>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</si>
  <si>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</si>
  <si>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</si>
  <si>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</si>
  <si>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</si>
  <si>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</si>
  <si>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</si>
  <si>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</si>
  <si>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</si>
  <si>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</si>
  <si>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</si>
  <si>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</si>
  <si>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</si>
  <si>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</si>
  <si>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</si>
  <si>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</si>
  <si>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</si>
  <si>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</si>
  <si>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</si>
  <si>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</si>
  <si>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</si>
  <si>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</si>
  <si>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</si>
  <si>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</si>
  <si>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</si>
  <si>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</si>
  <si>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</si>
  <si>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</si>
  <si>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</si>
  <si>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</si>
  <si>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</si>
  <si>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</si>
  <si>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</si>
  <si>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</si>
  <si>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</si>
  <si>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</si>
  <si>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</si>
  <si>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</si>
  <si>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</si>
  <si>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</si>
  <si>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</si>
  <si>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</si>
  <si>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</si>
  <si>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</si>
  <si>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</si>
  <si>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</si>
  <si>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</si>
  <si>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</si>
  <si>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</si>
  <si>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</si>
  <si>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</si>
  <si>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</si>
  <si>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</si>
  <si>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</si>
  <si>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</si>
  <si>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</si>
  <si>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</si>
  <si>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</si>
  <si>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</si>
  <si>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</si>
  <si>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</si>
  <si>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</si>
  <si>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</si>
  <si>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</si>
  <si>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</si>
  <si>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</si>
  <si>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</si>
  <si>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</si>
  <si>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</si>
  <si>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</si>
  <si>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</si>
  <si>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</si>
  <si>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</si>
  <si>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</si>
  <si>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</si>
  <si>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</si>
  <si>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</si>
  <si>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</si>
  <si>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</si>
  <si>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</si>
  <si>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</si>
  <si>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</si>
  <si>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</si>
  <si>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</si>
  <si>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</si>
  <si>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</si>
  <si>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</si>
  <si>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</si>
  <si>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</si>
  <si>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</si>
  <si>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</si>
  <si>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</si>
  <si>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</si>
  <si>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</si>
  <si>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</si>
  <si>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</si>
  <si>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</si>
  <si>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</si>
  <si>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</si>
  <si>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</si>
  <si>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</si>
  <si>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</si>
  <si>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</si>
  <si>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</si>
  <si>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</si>
  <si>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</si>
  <si>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</si>
  <si>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</si>
  <si>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</si>
  <si>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</si>
  <si>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</si>
  <si>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</si>
  <si>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</si>
  <si>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</si>
  <si>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</si>
  <si>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</si>
  <si>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</si>
  <si>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</si>
  <si>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</si>
  <si>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</si>
  <si>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</si>
  <si>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</si>
  <si>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</si>
  <si>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</si>
  <si>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</si>
  <si>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</si>
  <si>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</si>
  <si>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</si>
  <si>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</si>
  <si>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</si>
  <si>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</si>
  <si>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</si>
  <si>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</si>
  <si>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</si>
  <si>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</si>
  <si>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</si>
  <si>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</si>
  <si>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</si>
  <si>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</si>
  <si>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</si>
  <si>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</si>
  <si>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</si>
  <si>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</si>
  <si>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</si>
  <si>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</si>
  <si>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</si>
  <si>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</si>
  <si>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</si>
  <si>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</si>
  <si>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</si>
  <si>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</si>
  <si>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</si>
  <si>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</si>
  <si>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</si>
  <si>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</si>
  <si>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</si>
  <si>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</si>
  <si>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</si>
  <si>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</si>
  <si>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</si>
  <si>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</si>
  <si>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</si>
  <si>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</si>
  <si>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</si>
  <si>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</si>
  <si>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</si>
  <si>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</si>
  <si>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</si>
  <si>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</si>
  <si>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</si>
  <si>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</si>
  <si>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</si>
  <si>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</si>
  <si>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</si>
  <si>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</si>
  <si>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</si>
  <si>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</si>
  <si>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</si>
  <si>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</si>
  <si>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</si>
  <si>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</si>
  <si>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</si>
  <si>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</si>
  <si>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</si>
  <si>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</si>
  <si>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</si>
  <si>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</si>
  <si>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</si>
  <si>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</si>
  <si>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</si>
  <si>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</si>
  <si>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</si>
  <si>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</si>
  <si>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</si>
  <si>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</si>
  <si>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</si>
  <si>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</si>
  <si>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</si>
  <si>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</si>
  <si>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</si>
  <si>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</si>
  <si>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</si>
  <si>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</si>
  <si>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</si>
  <si>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</si>
  <si>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</si>
  <si>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</si>
  <si>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</si>
  <si>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</si>
  <si>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</si>
  <si>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</si>
  <si>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</si>
  <si>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</si>
  <si>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</si>
  <si>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</si>
  <si>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</si>
  <si>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</si>
  <si>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</si>
  <si>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</si>
  <si>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</si>
  <si>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</si>
  <si>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</si>
  <si>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</si>
  <si>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</si>
  <si>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</si>
  <si>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</si>
  <si>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</si>
  <si>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</si>
  <si>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</si>
  <si>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</si>
  <si>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</si>
  <si>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</si>
  <si>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</si>
  <si>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</si>
  <si>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</si>
  <si>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</si>
  <si>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</si>
  <si>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</si>
  <si>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</si>
  <si>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</si>
  <si>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</si>
  <si>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</si>
  <si>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</si>
  <si>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</si>
  <si>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</si>
  <si>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</si>
  <si>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</si>
  <si>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</si>
  <si>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</si>
  <si>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</si>
  <si>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</si>
  <si>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</si>
  <si>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</si>
  <si>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</si>
  <si>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</si>
  <si>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</si>
  <si>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</si>
  <si>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</si>
  <si>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</si>
  <si>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</si>
  <si>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</si>
  <si>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</si>
  <si>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</si>
  <si>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</si>
  <si>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</si>
  <si>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</si>
  <si>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</si>
  <si>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</si>
  <si>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</si>
  <si>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</si>
  <si>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</si>
  <si>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</si>
  <si>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</si>
  <si>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</si>
  <si>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</si>
  <si>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</si>
  <si>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</si>
  <si>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</si>
  <si>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</si>
  <si>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</si>
  <si>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</si>
  <si>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</si>
  <si>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</si>
  <si>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</si>
  <si>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</si>
  <si>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</si>
  <si>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</si>
  <si>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</si>
  <si>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</si>
  <si>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</si>
  <si>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</si>
  <si>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</si>
  <si>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</si>
  <si>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</si>
  <si>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</si>
  <si>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</si>
  <si>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</si>
  <si>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</si>
  <si>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</si>
  <si>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</si>
  <si>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</si>
  <si>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</si>
  <si>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</si>
  <si>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</si>
  <si>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</si>
  <si>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</si>
  <si>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</si>
  <si>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</si>
  <si>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</si>
  <si>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</si>
  <si>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</si>
  <si>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</si>
  <si>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</si>
  <si>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</si>
  <si>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</si>
  <si>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</si>
  <si>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</si>
  <si>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</si>
  <si>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</si>
  <si>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</si>
  <si>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</si>
  <si>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</si>
  <si>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</si>
  <si>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</si>
  <si>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</si>
  <si>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</si>
  <si>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</si>
  <si>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</si>
  <si>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</si>
  <si>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</si>
  <si>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</si>
  <si>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</si>
  <si>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</si>
  <si>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</si>
  <si>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</si>
  <si>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</si>
  <si>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</si>
  <si>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</si>
  <si>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</si>
  <si>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</si>
  <si>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</si>
  <si>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</si>
  <si>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</si>
  <si>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</si>
  <si>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</si>
  <si>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</si>
  <si>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</si>
  <si>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</si>
  <si>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</si>
  <si>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</si>
  <si>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</si>
  <si>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</si>
  <si>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</si>
  <si>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</si>
  <si>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</si>
  <si>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</si>
  <si>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</si>
  <si>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</si>
  <si>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</si>
  <si>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</si>
  <si>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</si>
  <si>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</si>
  <si>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</si>
  <si>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</si>
  <si>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</si>
  <si>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</si>
  <si>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</si>
  <si>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</si>
  <si>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</si>
  <si>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</si>
  <si>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</si>
  <si>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</si>
  <si>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</si>
  <si>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</si>
  <si>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</si>
  <si>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</si>
  <si>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</si>
  <si>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</si>
  <si>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</si>
  <si>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</si>
  <si>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</si>
  <si>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</si>
  <si>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</si>
  <si>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</si>
  <si>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</si>
  <si>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</si>
  <si>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</si>
  <si>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</si>
  <si>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</si>
  <si>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</si>
  <si>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</si>
  <si>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</si>
  <si>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</si>
  <si>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</si>
  <si>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</si>
  <si>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</si>
  <si>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</si>
  <si>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</si>
  <si>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</si>
  <si>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</si>
  <si>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</si>
  <si>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</si>
  <si>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</si>
  <si>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</si>
  <si>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</si>
  <si>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</si>
  <si>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</si>
  <si>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</si>
  <si>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</si>
  <si>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</si>
  <si>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</si>
  <si>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</si>
  <si>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</si>
  <si>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</si>
  <si>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</si>
  <si>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</si>
  <si>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</si>
  <si>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</si>
  <si>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</si>
  <si>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</si>
  <si>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</si>
  <si>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</si>
  <si>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</si>
  <si>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</si>
  <si>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</si>
  <si>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</si>
  <si>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</si>
  <si>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</si>
  <si>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</si>
  <si>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</si>
  <si>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</si>
  <si>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</si>
  <si>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</si>
  <si>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</si>
  <si>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</si>
  <si>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</si>
  <si>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</si>
  <si>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</si>
  <si>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</si>
  <si>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</si>
  <si>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</si>
  <si>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</si>
  <si>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</si>
  <si>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</si>
  <si>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</si>
  <si>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</si>
  <si>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</si>
  <si>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</si>
  <si>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</si>
  <si>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</si>
  <si>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</si>
  <si>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</si>
  <si>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</si>
  <si>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</si>
  <si>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</si>
  <si>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</si>
  <si>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</si>
  <si>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</si>
  <si>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</si>
  <si>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</si>
  <si>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</si>
  <si>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</si>
  <si>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</si>
  <si>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</si>
  <si>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</si>
  <si>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</si>
  <si>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</si>
  <si>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</si>
  <si>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</si>
  <si>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</si>
  <si>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</si>
  <si>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</si>
  <si>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</si>
  <si>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</si>
  <si>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</si>
  <si>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</si>
  <si>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</si>
  <si>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</si>
  <si>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</si>
  <si>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</si>
  <si>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</si>
  <si>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</si>
  <si>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</si>
  <si>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</si>
  <si>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</si>
  <si>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</si>
  <si>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</si>
  <si>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</si>
  <si>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</si>
  <si>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</si>
  <si>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</si>
  <si>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</si>
  <si>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</si>
  <si>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</si>
  <si>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</si>
  <si>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</si>
  <si>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</si>
  <si>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</si>
  <si>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</si>
  <si>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</si>
  <si>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</si>
  <si>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</si>
  <si>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</si>
  <si>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</si>
  <si>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</si>
  <si>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</si>
  <si>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</si>
  <si>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</si>
  <si>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</si>
  <si>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</si>
  <si>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</si>
  <si>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</si>
  <si>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</si>
  <si>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</si>
  <si>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</si>
  <si>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</si>
  <si>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</si>
  <si>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</si>
  <si>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</si>
  <si>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</si>
  <si>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</si>
  <si>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</si>
  <si>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</si>
  <si>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</si>
  <si>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</si>
  <si>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</si>
  <si>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</si>
  <si>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</si>
  <si>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</si>
  <si>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</si>
  <si>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</si>
  <si>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</si>
  <si>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</si>
  <si>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</si>
  <si>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</si>
  <si>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</si>
  <si>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</si>
  <si>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</si>
  <si>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</si>
  <si>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</si>
  <si>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</si>
  <si>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</si>
  <si>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</si>
  <si>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</si>
  <si>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</si>
  <si>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</si>
  <si>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</si>
  <si>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</si>
  <si>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</si>
  <si>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</si>
  <si>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</si>
  <si>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</si>
  <si>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</si>
  <si>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</si>
  <si>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</si>
  <si>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</si>
  <si>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</si>
  <si>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</si>
  <si>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</si>
  <si>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</si>
  <si>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</si>
  <si>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</si>
  <si>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</si>
  <si>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</si>
  <si>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</si>
  <si>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</si>
  <si>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</si>
  <si>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</si>
  <si>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</si>
  <si>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</si>
  <si>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</si>
  <si>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</si>
  <si>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</si>
  <si>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</si>
  <si>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</si>
  <si>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</si>
  <si>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</si>
  <si>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</si>
  <si>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</si>
  <si>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</si>
  <si>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</si>
  <si>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</si>
  <si>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</si>
  <si>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</si>
  <si>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</si>
  <si>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</si>
  <si>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</si>
  <si>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</si>
  <si>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</si>
  <si>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</si>
  <si>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</si>
  <si>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</si>
  <si>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</si>
  <si>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</si>
  <si>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</si>
  <si>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</si>
  <si>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</si>
  <si>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</si>
  <si>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</si>
  <si>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</si>
  <si>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</si>
  <si>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</si>
  <si>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</si>
  <si>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</si>
  <si>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</si>
  <si>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</si>
  <si>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</si>
  <si>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</si>
  <si>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</si>
  <si>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</si>
  <si>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</si>
  <si>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</si>
  <si>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</si>
  <si>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</si>
  <si>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</si>
  <si>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</si>
  <si>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</si>
  <si>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</si>
  <si>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</si>
  <si>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</si>
  <si>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</si>
  <si>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</si>
  <si>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</si>
  <si>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</si>
  <si>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</si>
  <si>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</si>
  <si>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</si>
  <si>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</si>
  <si>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</si>
  <si>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</si>
  <si>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</si>
  <si>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</si>
  <si>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</si>
  <si>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</si>
  <si>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</si>
  <si>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</si>
  <si>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</si>
  <si>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</si>
  <si>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</si>
  <si>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</si>
  <si>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</si>
  <si>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</si>
  <si>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</si>
  <si>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</si>
  <si>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</si>
  <si>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</si>
  <si>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</si>
  <si>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</si>
  <si>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</si>
  <si>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</si>
  <si>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</si>
  <si>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</si>
  <si>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</si>
  <si>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</si>
  <si>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</si>
  <si>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</si>
  <si>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</si>
  <si>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</si>
  <si>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</si>
  <si>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</si>
  <si>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</si>
  <si>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</si>
  <si>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</si>
  <si>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</si>
  <si>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</si>
  <si>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</si>
  <si>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</si>
  <si>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</si>
  <si>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</si>
  <si>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</si>
  <si>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</si>
  <si>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</si>
  <si>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</si>
  <si>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</si>
  <si>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</si>
  <si>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</si>
  <si>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</si>
  <si>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</si>
  <si>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</si>
  <si>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</si>
  <si>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</si>
  <si>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</si>
  <si>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</si>
  <si>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</si>
  <si>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</si>
  <si>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</si>
  <si>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</si>
  <si>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</si>
  <si>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</si>
  <si>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</si>
  <si>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</si>
  <si>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</si>
  <si>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</si>
  <si>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</si>
  <si>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</si>
  <si>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</si>
  <si>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</si>
  <si>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</si>
  <si>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</si>
  <si>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</si>
  <si>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</si>
  <si>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</si>
  <si>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</si>
  <si>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</si>
  <si>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</si>
  <si>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</si>
  <si>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</si>
  <si>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</si>
  <si>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</si>
  <si>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</si>
  <si>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</si>
  <si>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</si>
  <si>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</si>
  <si>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</si>
  <si>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</si>
  <si>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</si>
  <si>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</si>
  <si>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</si>
  <si>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</si>
  <si>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</si>
  <si>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</si>
  <si>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</si>
  <si>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</si>
  <si>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</si>
  <si>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</si>
  <si>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</si>
  <si>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</si>
  <si>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</si>
  <si>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</si>
  <si>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</si>
  <si>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</si>
  <si>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</si>
  <si>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</si>
  <si>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</si>
  <si>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</si>
  <si>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</si>
  <si>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</si>
  <si>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</si>
  <si>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</si>
  <si>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</si>
  <si>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</si>
  <si>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</si>
  <si>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</si>
  <si>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</si>
  <si>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</si>
  <si>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</si>
  <si>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</si>
  <si>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</si>
  <si>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</si>
  <si>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</si>
  <si>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</si>
  <si>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</si>
  <si>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</si>
  <si>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</si>
  <si>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</si>
  <si>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</si>
  <si>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</si>
  <si>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</si>
  <si>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</si>
  <si>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</si>
  <si>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</si>
  <si>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</si>
  <si>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</si>
  <si>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</si>
  <si>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</si>
  <si>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</si>
  <si>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</si>
  <si>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</si>
  <si>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</si>
  <si>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</si>
  <si>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</si>
  <si>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</si>
  <si>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</si>
  <si>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</si>
  <si>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</si>
  <si>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</si>
  <si>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</si>
  <si>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</si>
  <si>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</si>
  <si>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</si>
  <si>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</si>
  <si>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</si>
  <si>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</si>
  <si>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</si>
  <si>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</si>
  <si>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</si>
  <si>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</si>
  <si>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</si>
  <si>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</si>
  <si>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</si>
  <si>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</si>
  <si>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</si>
  <si>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</si>
  <si>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</si>
  <si>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</si>
  <si>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</si>
  <si>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</si>
  <si>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</si>
  <si>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</si>
  <si>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</si>
  <si>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</si>
  <si>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</si>
  <si>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</si>
  <si>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</si>
  <si>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</si>
  <si>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</si>
  <si>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</si>
  <si>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</si>
  <si>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</si>
  <si>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</si>
  <si>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</si>
  <si>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</si>
  <si>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</si>
  <si>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</si>
  <si>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</si>
  <si>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</si>
  <si>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</si>
  <si>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</si>
  <si>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</si>
  <si>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</si>
  <si>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</si>
  <si>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</si>
  <si>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</si>
  <si>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</si>
  <si>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</si>
  <si>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</si>
  <si>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</si>
  <si>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</si>
  <si>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</si>
  <si>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</si>
  <si>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</si>
  <si>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</si>
  <si>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</si>
  <si>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</si>
  <si>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</si>
  <si>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</si>
  <si>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</si>
  <si>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</si>
  <si>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</si>
  <si>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</si>
  <si>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</si>
  <si>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</si>
  <si>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</si>
  <si>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</si>
  <si>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</si>
  <si>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</si>
  <si>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</si>
  <si>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</si>
  <si>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</si>
  <si>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</si>
  <si>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</si>
  <si>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</si>
  <si>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</si>
  <si>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</si>
  <si>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</si>
  <si>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</si>
  <si>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</si>
  <si>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</si>
  <si>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</si>
  <si>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</si>
  <si>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</si>
  <si>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</si>
  <si>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</si>
  <si>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</si>
  <si>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</si>
  <si>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</si>
  <si>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</si>
  <si>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</si>
  <si>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</si>
  <si>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</si>
  <si>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</si>
  <si>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</si>
  <si>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</si>
  <si>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</si>
  <si>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</si>
  <si>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</si>
  <si>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</si>
  <si>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</si>
  <si>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</si>
  <si>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</si>
  <si>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</si>
  <si>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</si>
  <si>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</si>
  <si>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</si>
  <si>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</si>
  <si>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</si>
  <si>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</si>
  <si>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</si>
  <si>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</si>
  <si>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</si>
  <si>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</si>
  <si>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</si>
  <si>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</si>
  <si>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</si>
  <si>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</si>
  <si>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</si>
  <si>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</si>
  <si>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</si>
  <si>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</si>
  <si>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</si>
  <si>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</si>
  <si>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</si>
  <si>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</si>
  <si>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</si>
  <si>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</si>
  <si>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</si>
  <si>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</si>
  <si>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</si>
  <si>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</si>
  <si>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</si>
  <si>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</si>
  <si>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</si>
  <si>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</si>
  <si>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</si>
  <si>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</si>
  <si>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</si>
  <si>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</si>
  <si>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</si>
  <si>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</si>
  <si>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</si>
  <si>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</si>
  <si>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</si>
  <si>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</si>
  <si>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</si>
  <si>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</si>
  <si>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</si>
  <si>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</si>
  <si>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</si>
  <si>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</si>
  <si>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</si>
  <si>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</si>
  <si>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</si>
  <si>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</si>
  <si>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</si>
  <si>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</si>
  <si>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</si>
  <si>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</si>
  <si>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</si>
  <si>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</si>
  <si>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</si>
  <si>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</si>
  <si>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</si>
  <si>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</si>
  <si>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</si>
  <si>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</si>
  <si>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</si>
  <si>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</si>
  <si>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</si>
  <si>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</si>
  <si>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</si>
  <si>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</si>
  <si>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</si>
  <si>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</si>
  <si>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</si>
  <si>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</si>
  <si>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</si>
  <si>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</si>
  <si>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</si>
  <si>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</si>
  <si>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</si>
  <si>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</si>
  <si>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</si>
  <si>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</si>
  <si>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</si>
  <si>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</si>
  <si>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</si>
  <si>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</si>
  <si>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</si>
  <si>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</si>
  <si>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</si>
  <si>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</si>
  <si>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</si>
  <si>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</si>
  <si>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</si>
  <si>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</si>
  <si>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</si>
  <si>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</si>
  <si>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</si>
  <si>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</si>
  <si>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</si>
  <si>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</si>
  <si>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</si>
  <si>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</si>
  <si>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</si>
  <si>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</si>
  <si>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</si>
  <si>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</si>
  <si>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</si>
  <si>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</si>
  <si>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</si>
  <si>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</si>
  <si>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</si>
  <si>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</si>
  <si>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</si>
  <si>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</si>
  <si>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</si>
  <si>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</si>
  <si>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</si>
  <si>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</si>
  <si>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</si>
  <si>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</si>
  <si>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</si>
  <si>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</si>
  <si>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</si>
  <si>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</si>
  <si>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</si>
  <si>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</si>
  <si>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</si>
  <si>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</si>
  <si>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</si>
  <si>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</si>
  <si>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</si>
  <si>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</si>
  <si>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</si>
  <si>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</si>
  <si>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</si>
  <si>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</si>
  <si>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</si>
  <si>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</si>
  <si>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</si>
  <si>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</si>
  <si>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</si>
  <si>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</si>
  <si>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</si>
  <si>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</si>
  <si>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</si>
  <si>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</si>
  <si>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</si>
  <si>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</si>
  <si>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</si>
  <si>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</si>
  <si>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</si>
  <si>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</si>
  <si>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</si>
  <si>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</si>
  <si>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</si>
  <si>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</si>
  <si>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</si>
  <si>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</si>
  <si>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</si>
  <si>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</si>
  <si>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</si>
  <si>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</si>
  <si>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</si>
  <si>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</si>
  <si>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</si>
  <si>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</si>
  <si>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</si>
  <si>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</si>
  <si>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</si>
  <si>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</si>
  <si>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</si>
  <si>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</si>
  <si>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</si>
  <si>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</si>
  <si>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</si>
  <si>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</si>
  <si>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</si>
  <si>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</si>
  <si>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</si>
  <si>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</si>
  <si>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</si>
  <si>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</si>
  <si>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</si>
  <si>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</si>
  <si>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</si>
  <si>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</si>
  <si>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</si>
  <si>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</si>
  <si>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</si>
  <si>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</si>
  <si>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</si>
  <si>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</si>
  <si>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</si>
  <si>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</si>
  <si>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</si>
  <si>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</si>
  <si>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</si>
  <si>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</si>
  <si>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</si>
  <si>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</si>
  <si>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</si>
  <si>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</si>
  <si>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</si>
  <si>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</si>
  <si>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</si>
  <si>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</si>
  <si>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</si>
  <si>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</si>
  <si>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</si>
  <si>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</si>
  <si>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</si>
  <si>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</si>
  <si>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</si>
  <si>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</si>
  <si>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</si>
  <si>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</si>
  <si>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</si>
  <si>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</si>
  <si>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</si>
  <si>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</si>
  <si>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</si>
  <si>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</si>
  <si>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</si>
  <si>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</si>
  <si>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</si>
  <si>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</si>
  <si>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</si>
  <si>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</si>
  <si>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</si>
  <si>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</si>
  <si>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</si>
  <si>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</si>
  <si>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</si>
  <si>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</si>
  <si>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</si>
  <si>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</si>
  <si>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</si>
  <si>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</si>
  <si>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</si>
  <si>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</si>
  <si>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</si>
  <si>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</si>
  <si>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</si>
  <si>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</si>
  <si>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</si>
  <si>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</si>
  <si>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</si>
  <si>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</si>
  <si>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</si>
  <si>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</si>
  <si>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</si>
  <si>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</si>
  <si>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</si>
  <si>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</si>
  <si>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</si>
  <si>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</si>
  <si>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</si>
  <si>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</si>
  <si>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</si>
  <si>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</si>
  <si>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</si>
  <si>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</si>
  <si>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</si>
  <si>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</si>
  <si>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</si>
  <si>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</si>
  <si>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</si>
  <si>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</si>
  <si>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</si>
  <si>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</si>
  <si>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</si>
  <si>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</si>
  <si>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</si>
  <si>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</si>
  <si>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</si>
  <si>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</si>
  <si>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</si>
  <si>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</si>
  <si>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</si>
  <si>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</si>
  <si>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</si>
  <si>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</si>
  <si>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</si>
  <si>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</si>
  <si>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</si>
  <si>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</si>
  <si>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</si>
  <si>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</si>
  <si>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</si>
  <si>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</si>
  <si>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</si>
  <si>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</si>
  <si>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</si>
  <si>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</si>
  <si>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</si>
  <si>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</si>
  <si>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</si>
  <si>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</si>
  <si>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</si>
  <si>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</si>
  <si>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</si>
  <si>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</si>
  <si>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</si>
  <si>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</si>
  <si>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</si>
  <si>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</si>
  <si>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</si>
  <si>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</si>
  <si>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</si>
  <si>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</si>
  <si>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</si>
  <si>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</si>
  <si>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</si>
  <si>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</si>
  <si>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</si>
  <si>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</si>
  <si>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</si>
  <si>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</si>
  <si>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</si>
  <si>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</si>
  <si>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</si>
  <si>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</si>
  <si>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</si>
  <si>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</si>
  <si>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</si>
  <si>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</si>
  <si>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</si>
  <si>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</si>
  <si>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</si>
  <si>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</si>
  <si>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</si>
  <si>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</si>
  <si>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</si>
  <si>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</si>
  <si>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</si>
  <si>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</si>
  <si>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</si>
  <si>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</si>
  <si>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</si>
  <si>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</si>
  <si>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</si>
  <si>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</si>
  <si>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</si>
  <si>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</si>
  <si>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</si>
  <si>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</si>
  <si>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</si>
  <si>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</si>
  <si>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</si>
  <si>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</si>
  <si>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</si>
  <si>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</si>
  <si>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</si>
  <si>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</si>
  <si>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</si>
  <si>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</si>
  <si>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</si>
  <si>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</si>
  <si>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</si>
  <si>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</si>
  <si>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</si>
  <si>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</si>
  <si>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</si>
  <si>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</si>
  <si>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</si>
  <si>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</si>
  <si>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</si>
  <si>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</si>
  <si>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</si>
  <si>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</si>
  <si>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</si>
  <si>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</si>
  <si>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</si>
  <si>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</si>
  <si>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</si>
  <si>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</si>
  <si>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</si>
  <si>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</si>
  <si>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</si>
  <si>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</si>
  <si>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</si>
  <si>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</si>
  <si>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</si>
  <si>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</si>
  <si>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</si>
  <si>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</si>
  <si>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</si>
  <si>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</si>
  <si>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</si>
  <si>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</si>
  <si>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</si>
  <si>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</si>
  <si>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</si>
  <si>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</si>
  <si>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</si>
  <si>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</si>
  <si>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</si>
  <si>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</si>
  <si>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</si>
  <si>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</si>
  <si>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</si>
  <si>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</si>
  <si>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</si>
  <si>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</si>
  <si>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</si>
  <si>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</si>
  <si>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</si>
  <si>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</si>
  <si>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</si>
  <si>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</si>
  <si>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</si>
  <si>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</si>
  <si>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</si>
  <si>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</si>
  <si>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</si>
  <si>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</si>
  <si>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</si>
  <si>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</si>
  <si>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</si>
  <si>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</si>
  <si>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</si>
  <si>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</si>
  <si>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</si>
  <si>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</si>
  <si>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</si>
  <si>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</si>
  <si>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</si>
  <si>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</si>
  <si>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</si>
  <si>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</si>
  <si>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</si>
  <si>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</si>
  <si>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</si>
  <si>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</si>
  <si>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</si>
  <si>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</si>
  <si>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</si>
  <si>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</si>
  <si>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</si>
  <si>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</si>
  <si>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</si>
  <si>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</si>
  <si>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</si>
  <si>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</si>
  <si>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</si>
  <si>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</si>
  <si>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</si>
  <si>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</si>
  <si>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</si>
  <si>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</si>
  <si>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</si>
  <si>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</si>
  <si>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</si>
  <si>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</si>
  <si>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</si>
  <si>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</si>
  <si>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</si>
  <si>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</si>
  <si>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</si>
  <si>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</si>
  <si>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</si>
  <si>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</si>
  <si>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</si>
  <si>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</si>
  <si>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</si>
  <si>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</si>
  <si>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</si>
  <si>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</si>
  <si>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</si>
  <si>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</si>
  <si>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</si>
  <si>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</si>
  <si>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</si>
  <si>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</si>
  <si>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</si>
  <si>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</si>
  <si>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</si>
  <si>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</si>
  <si>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</si>
  <si>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</si>
  <si>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</si>
  <si>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</si>
  <si>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</si>
  <si>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</si>
  <si>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</si>
  <si>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</si>
  <si>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</si>
  <si>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</si>
  <si>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</si>
  <si>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</si>
  <si>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</si>
  <si>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</si>
  <si>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</si>
  <si>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</si>
  <si>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</si>
  <si>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</si>
  <si>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</si>
  <si>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</si>
  <si>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</si>
  <si>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</si>
  <si>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</si>
  <si>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</si>
  <si>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</si>
  <si>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</si>
  <si>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</si>
  <si>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</si>
  <si>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</si>
  <si>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</si>
  <si>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</si>
  <si>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</si>
  <si>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</si>
  <si>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</si>
  <si>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</si>
  <si>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</si>
  <si>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</si>
  <si>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</si>
  <si>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</si>
  <si>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</si>
  <si>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</si>
  <si>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</si>
  <si>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</si>
  <si>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</si>
  <si>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</si>
  <si>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</si>
  <si>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</si>
  <si>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</si>
  <si>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</si>
  <si>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</si>
  <si>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</si>
  <si>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</si>
  <si>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</si>
  <si>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</si>
  <si>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</si>
  <si>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</si>
  <si>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</si>
  <si>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</si>
  <si>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</si>
  <si>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</si>
  <si>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</si>
  <si>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</si>
  <si>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</si>
  <si>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</si>
  <si>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</si>
  <si>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</si>
  <si>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</si>
  <si>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</si>
  <si>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</si>
  <si>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</si>
  <si>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</si>
  <si>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</si>
  <si>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</si>
  <si>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</si>
  <si>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</si>
  <si>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</si>
  <si>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</si>
  <si>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</si>
  <si>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</si>
  <si>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</si>
  <si>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</si>
  <si>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</si>
  <si>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</si>
  <si>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</si>
  <si>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</si>
  <si>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</si>
  <si>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</si>
  <si>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</si>
  <si>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</si>
  <si>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</si>
  <si>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</si>
  <si>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</si>
  <si>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</si>
  <si>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</si>
  <si>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</si>
  <si>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</si>
  <si>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</si>
  <si>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</si>
  <si>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</si>
  <si>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</si>
  <si>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</si>
  <si>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</si>
  <si>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</si>
  <si>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</si>
  <si>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</si>
  <si>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</si>
  <si>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</si>
  <si>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</si>
  <si>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</si>
  <si>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</si>
  <si>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</si>
  <si>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</si>
  <si>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</si>
  <si>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</si>
  <si>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</si>
  <si>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</si>
  <si>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</si>
  <si>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</si>
  <si>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</si>
  <si>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</si>
  <si>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</si>
  <si>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</si>
  <si>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</si>
  <si>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</si>
  <si>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</si>
  <si>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</si>
  <si>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</si>
  <si>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</si>
  <si>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</si>
  <si>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</si>
  <si>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</si>
  <si>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</si>
  <si>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</si>
  <si>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</si>
  <si>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</si>
  <si>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</si>
  <si>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</si>
  <si>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</si>
  <si>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</si>
  <si>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</si>
  <si>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</si>
  <si>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</si>
  <si>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</si>
  <si>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</si>
  <si>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</si>
  <si>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</si>
  <si>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</si>
  <si>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</si>
  <si>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</si>
  <si>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</si>
  <si>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</si>
  <si>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</si>
  <si>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</si>
  <si>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</si>
  <si>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</si>
  <si>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</si>
  <si>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</si>
  <si>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</si>
  <si>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</si>
  <si>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</si>
  <si>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</si>
  <si>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</si>
  <si>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</si>
  <si>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</si>
  <si>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</si>
  <si>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</si>
  <si>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</si>
  <si>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</si>
  <si>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</si>
  <si>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</si>
  <si>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</si>
  <si>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</si>
  <si>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</si>
  <si>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</si>
  <si>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</si>
  <si>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</si>
  <si>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</si>
  <si>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</si>
  <si>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</si>
  <si>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</si>
  <si>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</si>
  <si>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</si>
  <si>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</si>
  <si>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</si>
  <si>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</si>
  <si>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</si>
  <si>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</si>
  <si>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</si>
  <si>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</si>
  <si>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</si>
  <si>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</si>
  <si>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</si>
  <si>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</si>
  <si>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</si>
  <si>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</si>
  <si>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</si>
  <si>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</si>
  <si>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</si>
  <si>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</si>
  <si>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</si>
  <si>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</si>
  <si>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</si>
  <si>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</si>
  <si>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</si>
  <si>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</si>
  <si>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</si>
  <si>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</si>
  <si>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</si>
  <si>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</si>
  <si>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</si>
  <si>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</si>
  <si>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</si>
  <si>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</si>
  <si>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</si>
  <si>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</si>
  <si>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</si>
  <si>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</si>
  <si>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</si>
  <si>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</si>
  <si>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</si>
  <si>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</si>
  <si>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</si>
  <si>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</si>
  <si>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</si>
  <si>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</si>
  <si>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</si>
  <si>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</si>
  <si>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</si>
  <si>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</si>
  <si>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</si>
  <si>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</si>
  <si>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</si>
  <si>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</si>
  <si>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</si>
  <si>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</si>
  <si>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</si>
  <si>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</si>
  <si>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</si>
  <si>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</si>
  <si>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</si>
  <si>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</si>
  <si>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</si>
  <si>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</si>
  <si>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</si>
  <si>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</si>
  <si>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</si>
  <si>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</si>
  <si>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</si>
  <si>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</si>
  <si>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</si>
  <si>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</si>
  <si>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</si>
  <si>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</si>
  <si>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</si>
  <si>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</si>
  <si>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</si>
  <si>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</si>
  <si>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</si>
  <si>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</si>
  <si>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</si>
  <si>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</si>
  <si>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</si>
  <si>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</si>
  <si>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</si>
  <si>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</si>
  <si>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</si>
  <si>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</si>
  <si>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</si>
  <si>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</si>
  <si>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</si>
  <si>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</si>
  <si>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</si>
  <si>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</si>
  <si>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</si>
  <si>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</si>
  <si>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</si>
  <si>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</si>
  <si>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</si>
  <si>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</si>
  <si>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</si>
  <si>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</si>
  <si>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</si>
  <si>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</si>
  <si>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</si>
  <si>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</si>
  <si>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</si>
  <si>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</si>
  <si>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</si>
  <si>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</si>
  <si>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</si>
  <si>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</si>
  <si>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</si>
  <si>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</si>
  <si>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</si>
  <si>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</si>
  <si>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</si>
  <si>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</si>
  <si>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</si>
  <si>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</si>
  <si>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</si>
  <si>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</si>
  <si>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</si>
  <si>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</si>
  <si>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</si>
  <si>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</si>
  <si>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</si>
  <si>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</si>
  <si>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</si>
  <si>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</si>
  <si>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</si>
  <si>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</si>
  <si>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</si>
  <si>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</si>
  <si>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</si>
  <si>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</si>
  <si>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</si>
  <si>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</si>
  <si>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</si>
  <si>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</si>
  <si>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</si>
  <si>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</si>
  <si>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</si>
  <si>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</si>
  <si>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</si>
  <si>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</si>
  <si>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</si>
  <si>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</si>
  <si>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</si>
  <si>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</si>
  <si>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</si>
  <si>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</si>
  <si>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</si>
  <si>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</si>
  <si>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</si>
  <si>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</si>
  <si>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</si>
  <si>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</si>
  <si>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</si>
  <si>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</si>
  <si>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</si>
  <si>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</si>
  <si>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</si>
  <si>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</si>
  <si>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</si>
  <si>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</si>
  <si>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</si>
  <si>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</si>
  <si>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</si>
  <si>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</si>
  <si>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</si>
  <si>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</si>
  <si>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</si>
  <si>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</si>
  <si>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</si>
  <si>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</si>
  <si>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</si>
  <si>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</si>
  <si>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</si>
  <si>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</si>
  <si>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</si>
  <si>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</si>
  <si>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</si>
  <si>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</si>
  <si>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</si>
  <si>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</si>
  <si>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</si>
  <si>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</si>
  <si>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</si>
  <si>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</si>
  <si>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</si>
  <si>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</si>
  <si>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</si>
  <si>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</si>
  <si>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</si>
  <si>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</si>
  <si>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</si>
  <si>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</si>
  <si>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</si>
  <si>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</si>
  <si>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</si>
  <si>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</si>
  <si>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</si>
  <si>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</si>
  <si>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</si>
  <si>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</si>
  <si>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</si>
  <si>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</si>
  <si>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</si>
  <si>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</si>
  <si>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</si>
  <si>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</si>
  <si>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</si>
  <si>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</si>
  <si>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</si>
  <si>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</si>
  <si>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</si>
  <si>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</si>
  <si>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</si>
  <si>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</si>
  <si>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</si>
  <si>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</si>
  <si>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</si>
  <si>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</si>
  <si>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</si>
  <si>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</si>
  <si>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</si>
  <si>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</si>
  <si>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</si>
  <si>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</si>
  <si>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</si>
  <si>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</si>
  <si>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</si>
  <si>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</si>
  <si>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</si>
  <si>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</si>
  <si>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</si>
  <si>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</si>
  <si>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</si>
  <si>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</si>
  <si>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</si>
  <si>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</si>
  <si>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</si>
  <si>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</si>
  <si>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</si>
  <si>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</si>
  <si>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</si>
  <si>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</si>
  <si>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</si>
  <si>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</si>
  <si>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</si>
  <si>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</si>
  <si>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</si>
  <si>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</si>
  <si>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</si>
  <si>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</si>
  <si>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</si>
  <si>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</si>
  <si>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</si>
  <si>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</si>
  <si>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</si>
  <si>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</si>
  <si>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</si>
  <si>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</si>
  <si>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</si>
  <si>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</si>
  <si>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</si>
  <si>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</si>
  <si>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</si>
  <si>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</si>
  <si>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</si>
  <si>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</si>
  <si>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</si>
  <si>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</si>
  <si>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</si>
  <si>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</si>
  <si>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</si>
  <si>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</si>
  <si>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</si>
  <si>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</si>
  <si>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</si>
  <si>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</si>
  <si>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</si>
  <si>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</si>
  <si>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</si>
  <si>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</si>
  <si>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</si>
  <si>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</si>
  <si>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</si>
  <si>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</si>
  <si>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</si>
  <si>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</si>
  <si>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</si>
  <si>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</si>
  <si>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</si>
  <si>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</si>
  <si>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</si>
  <si>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</si>
  <si>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</si>
  <si>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</si>
  <si>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</si>
  <si>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</si>
  <si>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</si>
  <si>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</si>
  <si>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</si>
  <si>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</si>
  <si>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</si>
  <si>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</si>
  <si>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</si>
  <si>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</si>
  <si>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</si>
  <si>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</si>
  <si>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</si>
  <si>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</si>
  <si>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</si>
  <si>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</si>
  <si>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</si>
  <si>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</si>
  <si>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</si>
  <si>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</si>
  <si>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</si>
  <si>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</si>
  <si>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</si>
  <si>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</si>
  <si>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</si>
  <si>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</si>
  <si>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</si>
  <si>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</si>
  <si>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</si>
  <si>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</si>
  <si>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</si>
  <si>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</si>
  <si>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</si>
  <si>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</si>
  <si>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</si>
  <si>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</si>
  <si>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</si>
  <si>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</si>
  <si>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</si>
  <si>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</si>
  <si>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</si>
  <si>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</si>
  <si>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</si>
  <si>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</si>
  <si>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</si>
  <si>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</si>
  <si>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</si>
  <si>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</si>
  <si>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</si>
  <si>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</si>
  <si>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</si>
  <si>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</si>
  <si>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</si>
  <si>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</si>
  <si>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</si>
  <si>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</si>
  <si>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</si>
  <si>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</si>
  <si>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</si>
  <si>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</si>
  <si>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</si>
  <si>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</si>
  <si>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</si>
  <si>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</si>
  <si>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</si>
  <si>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</si>
  <si>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</si>
  <si>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</si>
  <si>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</si>
  <si>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</si>
  <si>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</si>
  <si>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</si>
  <si>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</si>
  <si>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</si>
  <si>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</si>
  <si>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</si>
  <si>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</si>
  <si>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</si>
  <si>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</si>
  <si>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</si>
  <si>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</si>
  <si>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</si>
  <si>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</si>
  <si>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</si>
  <si>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</si>
  <si>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</si>
  <si>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</si>
  <si>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</si>
  <si>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</si>
  <si>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</si>
  <si>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</si>
  <si>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</si>
  <si>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</si>
  <si>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</si>
  <si>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</si>
  <si>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</si>
  <si>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</si>
  <si>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</si>
  <si>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</si>
  <si>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</si>
  <si>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</si>
  <si>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</si>
  <si>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</si>
  <si>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</si>
  <si>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</si>
  <si>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</si>
  <si>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</si>
  <si>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</si>
  <si>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</si>
  <si>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</si>
  <si>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</si>
  <si>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</si>
  <si>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</si>
  <si>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</si>
  <si>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</si>
  <si>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</si>
  <si>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</si>
  <si>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</si>
  <si>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</si>
  <si>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</si>
  <si>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</si>
  <si>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</si>
  <si>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</si>
  <si>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</si>
  <si>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</si>
  <si>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</si>
  <si>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</si>
  <si>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</si>
  <si>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</si>
  <si>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</si>
  <si>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</si>
  <si>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</si>
  <si>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</si>
  <si>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</si>
  <si>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</si>
  <si>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</si>
  <si>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</si>
  <si>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</si>
  <si>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</si>
  <si>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</si>
  <si>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</si>
  <si>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</si>
  <si>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</si>
  <si>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</si>
  <si>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</si>
  <si>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</si>
  <si>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</si>
  <si>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</si>
  <si>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</si>
  <si>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</si>
  <si>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</si>
  <si>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</si>
  <si>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</si>
  <si>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</si>
  <si>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</si>
  <si>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</si>
  <si>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</si>
  <si>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</si>
  <si>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</si>
  <si>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</si>
  <si>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</si>
  <si>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</si>
  <si>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</si>
  <si>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</si>
  <si>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</si>
  <si>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</si>
  <si>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</si>
  <si>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</si>
  <si>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</si>
  <si>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</si>
  <si>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</si>
  <si>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</si>
  <si>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</si>
  <si>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</si>
  <si>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</si>
  <si>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</si>
  <si>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</si>
  <si>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</si>
  <si>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</si>
  <si>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</si>
  <si>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</si>
  <si>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</si>
  <si>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</si>
  <si>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</si>
  <si>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</si>
  <si>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</si>
  <si>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</si>
  <si>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</si>
  <si>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</si>
  <si>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</si>
  <si>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</si>
  <si>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</si>
  <si>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</si>
  <si>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</si>
  <si>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</si>
  <si>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</si>
  <si>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</si>
  <si>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</si>
  <si>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</si>
  <si>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</si>
  <si>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</si>
  <si>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</si>
  <si>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</si>
  <si>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</si>
  <si>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</si>
  <si>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</si>
  <si>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</si>
  <si>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</si>
  <si>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</si>
  <si>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</si>
  <si>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</si>
  <si>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</si>
  <si>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</si>
  <si>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</si>
  <si>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</si>
  <si>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</si>
  <si>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</si>
  <si>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</si>
  <si>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</si>
  <si>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</si>
  <si>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</si>
  <si>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</si>
  <si>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</si>
  <si>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</si>
  <si>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</si>
  <si>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</si>
  <si>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</si>
  <si>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</si>
  <si>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</si>
  <si>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</si>
  <si>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</si>
  <si>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</si>
  <si>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</si>
  <si>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</si>
  <si>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</si>
  <si>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</si>
  <si>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</si>
  <si>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</si>
  <si>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</si>
  <si>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</si>
  <si>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</si>
  <si>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</si>
  <si>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</si>
  <si>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</si>
  <si>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</si>
  <si>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</si>
  <si>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</si>
  <si>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</si>
  <si>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</si>
  <si>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</si>
  <si>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</si>
  <si>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</si>
  <si>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</si>
  <si>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</si>
  <si>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</si>
  <si>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</si>
  <si>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</si>
  <si>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</si>
  <si>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</si>
  <si>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</si>
  <si>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</si>
  <si>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</si>
  <si>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</si>
  <si>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</si>
  <si>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</si>
  <si>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</si>
  <si>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</si>
  <si>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</si>
  <si>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</si>
  <si>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</si>
  <si>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</si>
  <si>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</si>
  <si>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</si>
  <si>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</si>
  <si>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</si>
  <si>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</si>
  <si>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</si>
  <si>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</si>
  <si>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</si>
  <si>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</si>
  <si>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</si>
  <si>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</si>
  <si>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</si>
  <si>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</si>
  <si>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</si>
  <si>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</si>
  <si>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</si>
  <si>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</si>
  <si>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</si>
  <si>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</si>
  <si>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</si>
  <si>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</si>
  <si>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</si>
  <si>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</si>
  <si>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</si>
  <si>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</si>
  <si>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</si>
  <si>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</si>
  <si>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</si>
  <si>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</si>
  <si>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</si>
  <si>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</si>
  <si>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</si>
  <si>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</si>
  <si>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</si>
  <si>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</si>
  <si>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</si>
  <si>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</si>
  <si>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</si>
  <si>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</si>
  <si>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</si>
  <si>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</si>
  <si>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</si>
  <si>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</si>
  <si>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</si>
  <si>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</si>
  <si>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</si>
  <si>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</si>
  <si>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</si>
  <si>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</si>
  <si>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</si>
  <si>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</si>
  <si>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</si>
  <si>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</si>
  <si>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</si>
  <si>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</si>
  <si>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</si>
  <si>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</si>
  <si>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</si>
  <si>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</si>
  <si>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</si>
  <si>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</si>
  <si>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</si>
  <si>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</si>
  <si>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</si>
  <si>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</si>
  <si>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</si>
  <si>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</si>
  <si>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</si>
  <si>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</si>
  <si>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</si>
  <si>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</si>
  <si>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</si>
  <si>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</si>
  <si>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</si>
  <si>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</si>
  <si>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</si>
  <si>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</si>
  <si>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</si>
  <si>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</si>
  <si>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</si>
  <si>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</si>
  <si>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</si>
  <si>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</si>
  <si>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</si>
  <si>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</si>
  <si>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</si>
  <si>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</si>
  <si>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</si>
  <si>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</si>
  <si>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</si>
  <si>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</si>
  <si>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</si>
  <si>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</si>
  <si>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</si>
  <si>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</si>
  <si>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</si>
  <si>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</si>
  <si>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</si>
  <si>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</si>
  <si>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</si>
  <si>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</si>
  <si>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</si>
  <si>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</si>
  <si>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</si>
  <si>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</si>
  <si>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</si>
  <si>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</si>
  <si>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</si>
  <si>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</si>
  <si>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</si>
  <si>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</si>
  <si>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</si>
  <si>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</si>
  <si>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</si>
  <si>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</si>
  <si>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</si>
  <si>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</si>
  <si>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</si>
  <si>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</si>
  <si>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</si>
  <si>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</si>
  <si>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</si>
  <si>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</si>
  <si>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</si>
  <si>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</si>
  <si>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</si>
  <si>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</si>
  <si>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</si>
  <si>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</si>
  <si>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</si>
  <si>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</si>
  <si>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</si>
  <si>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</si>
  <si>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</si>
  <si>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</si>
  <si>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</si>
  <si>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</si>
  <si>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</si>
  <si>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</si>
  <si>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</si>
  <si>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</si>
  <si>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</si>
  <si>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</si>
  <si>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</si>
  <si>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</si>
  <si>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</si>
  <si>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</si>
  <si>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</si>
  <si>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</si>
  <si>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</si>
  <si>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</si>
  <si>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</si>
  <si>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</si>
  <si>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</si>
  <si>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</si>
  <si>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</si>
  <si>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</si>
  <si>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</si>
  <si>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</si>
  <si>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</si>
  <si>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</si>
  <si>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</si>
  <si>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</si>
  <si>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</si>
  <si>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</si>
  <si>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</si>
  <si>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</si>
  <si>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</si>
  <si>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</si>
  <si>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</si>
  <si>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</si>
  <si>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</si>
  <si>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</si>
  <si>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</si>
  <si>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</si>
  <si>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</si>
  <si>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</si>
  <si>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</si>
  <si>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</si>
  <si>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</si>
  <si>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</si>
  <si>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</si>
  <si>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</si>
  <si>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</si>
  <si>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</si>
  <si>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</si>
  <si>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</si>
  <si>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</si>
  <si>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</si>
  <si>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</si>
  <si>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</si>
  <si>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</si>
  <si>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</si>
  <si>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</si>
  <si>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</si>
  <si>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</si>
  <si>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</si>
  <si>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</si>
  <si>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</si>
  <si>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</si>
  <si>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</si>
  <si>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</si>
  <si>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</si>
  <si>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</si>
  <si>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</si>
  <si>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</si>
  <si>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</si>
  <si>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</si>
  <si>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</si>
  <si>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</si>
  <si>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</si>
  <si>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</si>
  <si>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</si>
  <si>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</si>
  <si>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</si>
  <si>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</si>
  <si>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</si>
  <si>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</si>
  <si>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</si>
  <si>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</si>
  <si>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</si>
  <si>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</si>
  <si>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</si>
  <si>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</si>
  <si>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</si>
  <si>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</si>
  <si>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</si>
  <si>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</si>
  <si>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</si>
  <si>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</si>
  <si>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</si>
  <si>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</si>
  <si>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</si>
  <si>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</si>
  <si>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</si>
  <si>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</si>
  <si>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</si>
  <si>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</si>
  <si>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</si>
  <si>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</si>
  <si>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</si>
  <si>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</si>
  <si>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</si>
  <si>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</si>
  <si>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</si>
  <si>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</si>
  <si>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</si>
  <si>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</si>
  <si>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</si>
  <si>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</si>
  <si>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</si>
  <si>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</si>
  <si>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</si>
  <si>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</si>
  <si>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</si>
  <si>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</si>
  <si>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</si>
  <si>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</si>
  <si>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</si>
  <si>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</si>
  <si>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</si>
  <si>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</si>
  <si>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</si>
  <si>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</si>
  <si>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</si>
  <si>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</si>
  <si>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</si>
  <si>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</si>
  <si>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</si>
  <si>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</si>
  <si>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</si>
  <si>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</si>
  <si>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</si>
  <si>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</si>
  <si>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</si>
  <si>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</si>
  <si>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</si>
  <si>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</si>
  <si>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</si>
  <si>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</si>
  <si>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</si>
  <si>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</si>
  <si>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</si>
  <si>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</si>
  <si>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</si>
  <si>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</si>
  <si>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</si>
  <si>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</si>
  <si>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</si>
  <si>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</si>
  <si>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</si>
  <si>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</si>
  <si>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</si>
  <si>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</si>
  <si>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</si>
  <si>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</si>
  <si>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</si>
  <si>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</si>
  <si>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</si>
  <si>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</si>
  <si>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</si>
  <si>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</si>
  <si>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</si>
  <si>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</si>
  <si>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</si>
  <si>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</si>
  <si>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</si>
  <si>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</si>
  <si>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</si>
  <si>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</si>
  <si>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</si>
  <si>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</si>
  <si>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</si>
  <si>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</si>
  <si>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</si>
  <si>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</si>
  <si>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</si>
  <si>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</si>
  <si>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</si>
  <si>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</si>
  <si>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</si>
  <si>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</si>
  <si>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</si>
  <si>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</si>
  <si>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</si>
  <si>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</si>
  <si>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</si>
  <si>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</si>
  <si>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</si>
  <si>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</si>
  <si>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</si>
  <si>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</si>
  <si>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</si>
  <si>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</si>
  <si>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</si>
  <si>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</si>
  <si>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</si>
  <si>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</si>
  <si>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</si>
  <si>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</si>
  <si>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</si>
  <si>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</si>
  <si>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</si>
  <si>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</si>
  <si>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</si>
  <si>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</si>
  <si>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</si>
  <si>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</si>
  <si>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</si>
  <si>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</si>
  <si>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</si>
  <si>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</si>
  <si>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</si>
  <si>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</si>
  <si>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</si>
  <si>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</si>
  <si>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</si>
  <si>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</si>
  <si>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</si>
  <si>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</si>
  <si>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</si>
  <si>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</si>
  <si>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</si>
  <si>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</si>
  <si>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</si>
  <si>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</si>
  <si>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</si>
  <si>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</si>
  <si>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</si>
  <si>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</si>
  <si>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</si>
  <si>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</si>
  <si>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</si>
  <si>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</si>
  <si>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</si>
  <si>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</si>
  <si>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</si>
  <si>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</si>
  <si>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</si>
  <si>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</si>
  <si>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</si>
  <si>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</si>
  <si>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</si>
  <si>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</si>
  <si>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</si>
  <si>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</si>
  <si>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</si>
  <si>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</si>
  <si>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</si>
  <si>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</si>
  <si>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</si>
  <si>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</si>
  <si>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</si>
  <si>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</si>
  <si>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</si>
  <si>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</si>
  <si>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</si>
  <si>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</si>
  <si>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</si>
  <si>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</si>
  <si>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</si>
  <si>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</si>
  <si>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</si>
  <si>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</si>
  <si>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</si>
  <si>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</si>
  <si>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</si>
  <si>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</si>
  <si>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</si>
  <si>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</si>
  <si>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</si>
  <si>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</si>
  <si>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</si>
  <si>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</si>
  <si>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</si>
  <si>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</si>
  <si>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</si>
  <si>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</si>
  <si>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</si>
  <si>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</si>
  <si>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</si>
  <si>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</si>
  <si>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</si>
  <si>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</si>
  <si>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</si>
  <si>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</si>
  <si>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</si>
  <si>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</si>
  <si>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</si>
  <si>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</si>
  <si>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</si>
  <si>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</si>
  <si>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</si>
  <si>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</si>
  <si>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</si>
  <si>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</si>
  <si>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</si>
  <si>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</si>
  <si>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</si>
  <si>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</si>
  <si>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</si>
  <si>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</si>
  <si>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</si>
  <si>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</si>
  <si>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</si>
  <si>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</si>
  <si>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</si>
  <si>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</si>
  <si>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</si>
  <si>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</si>
  <si>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</si>
  <si>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</si>
  <si>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</si>
  <si>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</si>
  <si>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</si>
  <si>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</si>
  <si>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</si>
  <si>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</si>
  <si>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</si>
  <si>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</si>
  <si>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</si>
  <si>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</si>
  <si>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</si>
  <si>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</si>
  <si>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</si>
  <si>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</si>
  <si>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</si>
  <si>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</si>
  <si>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</si>
  <si>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</si>
  <si>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</si>
  <si>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</si>
  <si>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</si>
  <si>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</si>
  <si>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</si>
  <si>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</si>
  <si>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</si>
  <si>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</si>
  <si>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</si>
  <si>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</si>
  <si>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</si>
  <si>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</si>
  <si>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</si>
  <si>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</si>
  <si>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</si>
  <si>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</si>
  <si>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</si>
  <si>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</si>
  <si>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</si>
  <si>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</si>
  <si>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</si>
  <si>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</si>
  <si>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</si>
  <si>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</si>
  <si>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</si>
  <si>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</si>
  <si>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</si>
  <si>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</si>
  <si>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</si>
  <si>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</si>
  <si>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</si>
  <si>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</si>
  <si>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</si>
  <si>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</si>
  <si>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</si>
  <si>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</si>
  <si>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</si>
  <si>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</si>
  <si>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</si>
  <si>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</si>
  <si>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</si>
  <si>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</si>
  <si>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</si>
  <si>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</si>
  <si>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</si>
  <si>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</si>
  <si>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</si>
  <si>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</si>
  <si>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</si>
  <si>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</si>
  <si>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</si>
  <si>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</si>
  <si>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</si>
  <si>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</si>
  <si>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</si>
  <si>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</si>
  <si>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</si>
  <si>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</si>
  <si>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</si>
  <si>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</si>
  <si>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</si>
  <si>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</si>
  <si>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</si>
  <si>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</si>
  <si>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</si>
  <si>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</si>
  <si>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</si>
  <si>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</si>
  <si>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</si>
  <si>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</si>
  <si>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</si>
  <si>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</si>
  <si>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</si>
  <si>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</si>
  <si>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</si>
  <si>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</si>
  <si>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</si>
  <si>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</si>
  <si>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</si>
  <si>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</si>
  <si>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</si>
  <si>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</si>
  <si>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</si>
  <si>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</si>
  <si>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</si>
  <si>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</si>
  <si>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</si>
  <si>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</si>
  <si>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</si>
  <si>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</si>
  <si>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</si>
  <si>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</si>
  <si>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</si>
  <si>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</si>
  <si>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</si>
  <si>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</si>
  <si>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</si>
  <si>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</si>
  <si>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</si>
  <si>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</si>
  <si>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</si>
  <si>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</si>
  <si>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</si>
  <si>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</si>
  <si>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</si>
  <si>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</si>
  <si>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</si>
  <si>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</si>
  <si>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</si>
  <si>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</si>
  <si>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</si>
  <si>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</si>
  <si>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</si>
  <si>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</si>
  <si>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</si>
  <si>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</si>
  <si>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</si>
  <si>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</si>
  <si>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</si>
  <si>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</si>
  <si>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</si>
  <si>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</si>
  <si>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</si>
  <si>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</si>
  <si>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</si>
  <si>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</si>
  <si>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</si>
  <si>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</si>
  <si>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</si>
  <si>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</si>
  <si>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</si>
  <si>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</si>
  <si>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</si>
  <si>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</si>
  <si>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</si>
  <si>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</si>
  <si>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</si>
  <si>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</si>
  <si>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</si>
  <si>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</si>
  <si>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</si>
  <si>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</si>
  <si>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</si>
  <si>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</si>
  <si>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</si>
  <si>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</si>
  <si>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</si>
  <si>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</si>
  <si>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</si>
  <si>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</si>
  <si>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</si>
  <si>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</si>
  <si>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</si>
  <si>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</si>
  <si>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</si>
  <si>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</si>
  <si>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</si>
  <si>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</si>
  <si>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</si>
  <si>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</si>
  <si>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</si>
  <si>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</si>
  <si>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</si>
  <si>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</si>
  <si>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</si>
  <si>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</si>
  <si>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</si>
  <si>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</si>
  <si>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</si>
  <si>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</si>
  <si>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</si>
  <si>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</si>
  <si>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</si>
  <si>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</si>
  <si>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</si>
  <si>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</si>
  <si>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</si>
  <si>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</si>
  <si>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</si>
  <si>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</si>
  <si>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</si>
  <si>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</si>
  <si>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</si>
  <si>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</si>
  <si>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</si>
  <si>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</si>
  <si>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</si>
  <si>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</si>
  <si>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</si>
  <si>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</si>
  <si>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</si>
  <si>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</si>
  <si>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</si>
  <si>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</si>
  <si>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</si>
  <si>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</si>
  <si>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</si>
  <si>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</si>
  <si>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</si>
  <si>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</si>
  <si>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</si>
  <si>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</si>
  <si>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</si>
  <si>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</si>
  <si>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</si>
  <si>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</si>
  <si>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</si>
  <si>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</si>
  <si>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</si>
  <si>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</si>
  <si>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</si>
  <si>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</si>
  <si>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</si>
  <si>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</si>
  <si>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</si>
  <si>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</si>
  <si>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</si>
  <si>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</si>
  <si>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</si>
  <si>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</si>
  <si>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</si>
  <si>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</si>
  <si>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</si>
  <si>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</si>
  <si>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</si>
  <si>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</si>
  <si>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</si>
  <si>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</si>
  <si>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</si>
  <si>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</si>
  <si>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</si>
  <si>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</si>
  <si>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</si>
  <si>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</si>
  <si>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</si>
  <si>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</si>
  <si>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</si>
  <si>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</si>
  <si>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</si>
  <si>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</si>
  <si>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</si>
  <si>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</si>
  <si>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</si>
  <si>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</si>
  <si>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</si>
  <si>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</si>
  <si>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</si>
  <si>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</si>
  <si>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</si>
  <si>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</si>
  <si>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</si>
  <si>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</si>
  <si>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</si>
  <si>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</si>
  <si>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</si>
  <si>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</si>
  <si>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</si>
  <si>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</si>
  <si>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</si>
  <si>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</si>
  <si>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</si>
  <si>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</si>
  <si>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</si>
  <si>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</si>
  <si>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</si>
  <si>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</si>
  <si>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</si>
  <si>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</si>
  <si>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</si>
  <si>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</si>
  <si>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</si>
  <si>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</si>
  <si>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</si>
  <si>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</si>
  <si>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</si>
  <si>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</si>
  <si>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</si>
  <si>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</si>
  <si>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</si>
  <si>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</si>
  <si>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</si>
  <si>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</si>
  <si>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</si>
  <si>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</si>
  <si>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</si>
  <si>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</si>
  <si>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</si>
  <si>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</si>
  <si>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</si>
  <si>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</si>
  <si>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</si>
  <si>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</si>
  <si>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</si>
  <si>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</si>
  <si>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</si>
  <si>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</si>
  <si>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</si>
  <si>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</si>
  <si>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</si>
  <si>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</si>
  <si>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</si>
  <si>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</si>
  <si>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</si>
  <si>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</si>
  <si>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</si>
  <si>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</si>
  <si>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</si>
  <si>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</si>
  <si>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</si>
  <si>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</si>
  <si>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</si>
  <si>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</si>
  <si>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</si>
  <si>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</si>
  <si>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</si>
  <si>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</si>
  <si>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</si>
  <si>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</si>
  <si>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</si>
  <si>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</si>
  <si>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</si>
  <si>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</si>
  <si>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</si>
  <si>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</si>
  <si>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</si>
  <si>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</si>
  <si>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</si>
  <si>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</si>
  <si>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</si>
  <si>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</si>
  <si>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</si>
  <si>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</si>
  <si>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</si>
  <si>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</si>
  <si>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</si>
  <si>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</si>
  <si>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</si>
  <si>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</si>
  <si>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</si>
  <si>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</si>
  <si>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</si>
  <si>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</si>
  <si>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</si>
  <si>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</si>
  <si>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</si>
  <si>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</si>
  <si>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</si>
  <si>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</si>
  <si>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</si>
  <si>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</si>
  <si>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</si>
  <si>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</si>
  <si>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</si>
  <si>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</si>
  <si>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</si>
  <si>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</si>
  <si>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</si>
  <si>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</si>
  <si>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</si>
  <si>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</si>
  <si>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</si>
  <si>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</si>
  <si>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</si>
  <si>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</si>
  <si>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</si>
  <si>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</si>
  <si>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</si>
  <si>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</si>
  <si>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</si>
  <si>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</si>
  <si>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</si>
  <si>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</si>
  <si>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</si>
  <si>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</si>
  <si>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</si>
  <si>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</si>
  <si>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</si>
  <si>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</si>
  <si>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</si>
  <si>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</si>
  <si>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</si>
  <si>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</si>
  <si>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</si>
  <si>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</si>
  <si>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</si>
  <si>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</si>
  <si>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</si>
  <si>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</si>
  <si>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</si>
  <si>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</si>
  <si>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</si>
  <si>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</si>
  <si>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</si>
  <si>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</si>
  <si>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</si>
  <si>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</si>
  <si>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</si>
  <si>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</si>
  <si>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</si>
  <si>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</si>
  <si>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</si>
  <si>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</si>
  <si>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</si>
  <si>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</si>
  <si>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</si>
  <si>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</si>
  <si>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</si>
  <si>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</si>
  <si>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</si>
  <si>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</si>
  <si>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</si>
  <si>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</si>
  <si>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</si>
  <si>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</si>
  <si>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</si>
  <si>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</si>
  <si>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</si>
  <si>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</si>
  <si>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</si>
  <si>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</si>
  <si>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</si>
  <si>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</si>
  <si>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</si>
  <si>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</si>
  <si>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</si>
  <si>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</si>
  <si>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</si>
  <si>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</si>
  <si>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</si>
  <si>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</si>
  <si>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</si>
  <si>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</si>
  <si>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</si>
  <si>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</si>
  <si>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</si>
  <si>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</si>
  <si>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</si>
  <si>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</si>
  <si>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</si>
  <si>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</si>
  <si>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</si>
  <si>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</si>
  <si>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</si>
  <si>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</si>
  <si>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</si>
  <si>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</si>
  <si>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</si>
  <si>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</si>
  <si>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</si>
  <si>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</si>
  <si>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</si>
  <si>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</si>
  <si>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</si>
  <si>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</si>
  <si>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</si>
  <si>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</si>
  <si>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</si>
  <si>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</si>
  <si>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</si>
  <si>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</si>
  <si>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</si>
  <si>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</si>
  <si>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</si>
  <si>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</si>
  <si>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</si>
  <si>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</si>
  <si>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</si>
  <si>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</si>
  <si>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</si>
  <si>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</si>
  <si>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</si>
  <si>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</si>
  <si>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</si>
  <si>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</si>
  <si>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</si>
  <si>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</si>
  <si>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</si>
  <si>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</si>
  <si>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</si>
  <si>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</si>
  <si>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</si>
  <si>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</si>
  <si>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</si>
  <si>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</si>
  <si>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</si>
  <si>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</si>
  <si>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</si>
  <si>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</si>
  <si>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</si>
  <si>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</si>
  <si>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</si>
  <si>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</si>
  <si>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</si>
  <si>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</si>
  <si>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</si>
  <si>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</si>
  <si>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</si>
  <si>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</si>
  <si>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</si>
  <si>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</si>
  <si>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</si>
  <si>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</si>
  <si>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</si>
  <si>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</si>
  <si>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</si>
  <si>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</si>
  <si>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</si>
  <si>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</si>
  <si>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</si>
  <si>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</si>
  <si>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</si>
  <si>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</si>
  <si>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</si>
  <si>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</si>
  <si>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</si>
  <si>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</si>
  <si>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</si>
  <si>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</si>
  <si>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</si>
  <si>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</si>
  <si>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</si>
  <si>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</si>
  <si>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</si>
  <si>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</si>
  <si>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</si>
  <si>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</si>
  <si>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</si>
  <si>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</si>
  <si>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</si>
  <si>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</si>
  <si>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</si>
  <si>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</si>
  <si>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</si>
  <si>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</si>
  <si>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</si>
  <si>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</si>
  <si>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</si>
  <si>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</si>
  <si>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</si>
  <si>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</si>
  <si>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</si>
  <si>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</si>
  <si>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</si>
  <si>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</si>
  <si>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</si>
  <si>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</si>
  <si>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</si>
  <si>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</si>
  <si>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</si>
  <si>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</si>
  <si>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</si>
  <si>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</si>
  <si>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</si>
  <si>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</si>
  <si>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</si>
  <si>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</si>
  <si>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</si>
  <si>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</si>
  <si>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</si>
  <si>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</si>
  <si>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</si>
  <si>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</si>
  <si>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</si>
  <si>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</si>
  <si>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</si>
  <si>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</si>
  <si>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</si>
  <si>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</si>
  <si>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</si>
  <si>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</si>
  <si>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</si>
  <si>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</si>
  <si>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</si>
  <si>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</si>
  <si>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</si>
  <si>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</si>
  <si>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</si>
  <si>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</si>
  <si>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</si>
  <si>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</si>
  <si>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</si>
  <si>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</si>
  <si>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</si>
  <si>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</si>
  <si>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</si>
  <si>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</si>
  <si>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</si>
  <si>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</si>
  <si>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</si>
  <si>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</si>
  <si>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</si>
  <si>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</si>
  <si>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</si>
  <si>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</si>
  <si>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</si>
  <si>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</si>
  <si>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</si>
  <si>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</si>
  <si>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</si>
  <si>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</si>
  <si>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</si>
  <si>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</si>
  <si>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</si>
  <si>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</si>
  <si>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</si>
  <si>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</si>
  <si>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</si>
  <si>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</si>
  <si>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</si>
  <si>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</si>
  <si>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</si>
  <si>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</si>
  <si>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</si>
  <si>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</si>
  <si>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</si>
  <si>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</si>
  <si>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</si>
  <si>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</si>
  <si>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</si>
  <si>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</si>
  <si>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</si>
  <si>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</si>
  <si>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</si>
  <si>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</si>
  <si>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</si>
  <si>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</si>
  <si>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</si>
  <si>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</si>
  <si>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</si>
  <si>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</si>
  <si>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</si>
  <si>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</si>
  <si>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</si>
  <si>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</si>
  <si>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</si>
  <si>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</si>
  <si>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</si>
  <si>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</si>
  <si>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</si>
  <si>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</si>
  <si>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</si>
  <si>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</si>
  <si>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</si>
  <si>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</si>
  <si>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</si>
  <si>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</si>
  <si>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</si>
  <si>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</si>
  <si>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</si>
  <si>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</si>
  <si>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</si>
  <si>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</si>
  <si>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</si>
  <si>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</si>
  <si>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</si>
  <si>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</si>
  <si>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</si>
  <si>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</si>
  <si>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</si>
  <si>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</si>
  <si>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</si>
  <si>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</si>
  <si>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</si>
  <si>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</si>
  <si>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</si>
  <si>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</si>
  <si>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</si>
  <si>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</si>
  <si>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</si>
  <si>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</si>
  <si>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</si>
  <si>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</si>
  <si>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</si>
  <si>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</si>
  <si>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</si>
  <si>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</si>
  <si>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</si>
  <si>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</si>
  <si>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</si>
  <si>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</si>
  <si>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</si>
  <si>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</si>
  <si>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</si>
  <si>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</si>
  <si>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</si>
  <si>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</si>
  <si>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</si>
  <si>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</si>
  <si>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</si>
  <si>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</si>
  <si>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</si>
  <si>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</si>
  <si>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</si>
  <si>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</si>
  <si>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</si>
  <si>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</si>
  <si>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</si>
  <si>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</si>
  <si>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</si>
  <si>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</si>
  <si>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</si>
  <si>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</si>
  <si>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</si>
  <si>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</si>
  <si>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</si>
  <si>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</si>
  <si>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</si>
  <si>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</si>
  <si>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</si>
  <si>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</si>
  <si>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</si>
  <si>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</si>
  <si>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</si>
  <si>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</si>
  <si>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</si>
  <si>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</si>
  <si>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</si>
  <si>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</si>
  <si>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</si>
  <si>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</si>
  <si>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</si>
  <si>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</si>
  <si>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</si>
  <si>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</si>
  <si>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</si>
  <si>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</si>
  <si>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</si>
  <si>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</si>
  <si>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</si>
  <si>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</si>
  <si>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</si>
  <si>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</si>
  <si>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</si>
  <si>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</si>
  <si>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</si>
  <si>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</si>
  <si>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</si>
  <si>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</si>
  <si>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</si>
  <si>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</si>
  <si>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</si>
  <si>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</si>
  <si>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</si>
  <si>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</si>
  <si>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</si>
  <si>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</si>
  <si>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</si>
  <si>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</si>
  <si>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</si>
  <si>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</si>
  <si>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</si>
  <si>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</si>
  <si>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</si>
  <si>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</si>
  <si>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</si>
  <si>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</si>
  <si>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</si>
  <si>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</si>
  <si>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</si>
  <si>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</si>
  <si>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</si>
  <si>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</si>
  <si>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</si>
  <si>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</si>
  <si>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</si>
  <si>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</si>
  <si>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</si>
  <si>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</si>
  <si>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</si>
  <si>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</si>
  <si>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</si>
  <si>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</si>
  <si>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</si>
  <si>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</si>
  <si>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</si>
  <si>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</si>
  <si>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</si>
  <si>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</si>
  <si>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</si>
  <si>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</si>
  <si>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</si>
  <si>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</si>
  <si>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</si>
  <si>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</si>
  <si>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</si>
  <si>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</si>
  <si>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</si>
  <si>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</si>
  <si>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</si>
  <si>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</si>
  <si>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</si>
  <si>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</si>
  <si>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</si>
  <si>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</si>
  <si>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</si>
  <si>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</si>
  <si>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</si>
  <si>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</si>
  <si>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</si>
  <si>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</si>
  <si>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</si>
  <si>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</si>
  <si>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</si>
  <si>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</si>
  <si>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</si>
  <si>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</si>
  <si>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</si>
  <si>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</si>
  <si>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</si>
  <si>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</si>
  <si>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</si>
  <si>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</si>
  <si>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</si>
  <si>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</si>
  <si>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</si>
  <si>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</si>
  <si>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</si>
  <si>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</si>
  <si>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</si>
  <si>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</si>
  <si>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</si>
  <si>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</si>
  <si>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</si>
  <si>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</si>
  <si>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</si>
  <si>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</si>
  <si>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</si>
  <si>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</si>
  <si>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</si>
  <si>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</si>
  <si>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</si>
  <si>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</si>
  <si>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</si>
  <si>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</si>
  <si>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</si>
  <si>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</si>
  <si>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</si>
  <si>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</si>
  <si>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</si>
  <si>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</si>
  <si>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</si>
  <si>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</si>
  <si>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</si>
  <si>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</si>
  <si>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</si>
  <si>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</si>
  <si>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</si>
  <si>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</si>
  <si>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</si>
  <si>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</si>
  <si>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</si>
  <si>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</si>
  <si>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</si>
  <si>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</si>
  <si>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</si>
  <si>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</si>
  <si>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</si>
  <si>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</si>
  <si>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</si>
  <si>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</si>
  <si>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</si>
  <si>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</si>
  <si>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</si>
  <si>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</si>
  <si>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</si>
  <si>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</si>
  <si>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</si>
  <si>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</si>
  <si>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</si>
  <si>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</si>
  <si>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</si>
  <si>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</si>
  <si>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</si>
  <si>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</si>
  <si>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</si>
  <si>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</si>
  <si>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</si>
  <si>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</si>
  <si>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</si>
  <si>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</si>
  <si>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</si>
  <si>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</si>
  <si>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</si>
  <si>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</si>
  <si>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</si>
  <si>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</si>
  <si>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</si>
  <si>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</si>
  <si>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</si>
  <si>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</si>
  <si>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</si>
  <si>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</si>
  <si>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</si>
  <si>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</si>
  <si>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</si>
  <si>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</si>
  <si>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</si>
  <si>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</si>
  <si>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</si>
  <si>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</si>
  <si>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</si>
  <si>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</si>
  <si>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</si>
  <si>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</si>
  <si>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</si>
  <si>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</si>
  <si>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</si>
  <si>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</si>
  <si>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</si>
  <si>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</si>
  <si>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</si>
  <si>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</si>
  <si>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</si>
  <si>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</si>
  <si>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</si>
  <si>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</si>
  <si>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</si>
  <si>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</si>
  <si>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</si>
  <si>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</si>
  <si>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</si>
  <si>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</si>
  <si>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</si>
  <si>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</si>
  <si>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</si>
  <si>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</si>
  <si>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</si>
  <si>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</si>
  <si>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</si>
  <si>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</si>
  <si>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</si>
  <si>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</si>
  <si>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</si>
  <si>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</si>
  <si>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</si>
  <si>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</si>
  <si>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</si>
  <si>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</si>
  <si>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</si>
  <si>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</si>
  <si>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</si>
  <si>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</si>
  <si>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</si>
  <si>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</si>
  <si>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</si>
  <si>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</si>
  <si>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</si>
  <si>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</si>
  <si>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</si>
  <si>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</si>
  <si>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</si>
  <si>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</si>
  <si>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</si>
  <si>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</si>
  <si>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</si>
  <si>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</si>
  <si>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</si>
  <si>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</si>
  <si>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</si>
  <si>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</si>
  <si>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</si>
  <si>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</si>
  <si>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</si>
  <si>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</si>
  <si>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</si>
  <si>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</si>
  <si>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</si>
  <si>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</si>
  <si>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</si>
  <si>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</si>
  <si>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</si>
  <si>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</si>
  <si>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</si>
  <si>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</si>
  <si>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</si>
  <si>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</si>
  <si>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</si>
  <si>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</si>
  <si>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</si>
  <si>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</si>
  <si>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</si>
  <si>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</si>
  <si>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</si>
  <si>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</si>
  <si>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</si>
  <si>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</si>
  <si>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</si>
  <si>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</si>
  <si>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</si>
  <si>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</si>
  <si>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</si>
  <si>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</si>
  <si>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</si>
  <si>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</si>
  <si>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</si>
  <si>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</si>
  <si>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</si>
  <si>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</si>
  <si>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</si>
  <si>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</si>
  <si>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</si>
  <si>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</si>
  <si>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</si>
  <si>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</si>
  <si>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</si>
  <si>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</si>
  <si>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</si>
  <si>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</si>
  <si>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</si>
  <si>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</si>
  <si>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</si>
  <si>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</si>
  <si>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</si>
  <si>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</si>
  <si>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</si>
  <si>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</si>
  <si>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</si>
  <si>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</si>
  <si>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</si>
  <si>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</si>
  <si>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</si>
  <si>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</si>
  <si>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</si>
  <si>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</si>
  <si>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</si>
  <si>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</si>
  <si>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</si>
  <si>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</si>
  <si>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</si>
  <si>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</si>
  <si>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</si>
  <si>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</si>
  <si>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</si>
  <si>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</si>
  <si>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</si>
  <si>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</si>
  <si>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</si>
  <si>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</si>
  <si>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</si>
  <si>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</si>
  <si>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</si>
  <si>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</si>
  <si>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</si>
  <si>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</si>
  <si>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</si>
  <si>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</si>
  <si>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</si>
  <si>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</si>
  <si>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</si>
  <si>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</si>
  <si>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</si>
  <si>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</si>
  <si>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</si>
  <si>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</si>
  <si>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</si>
  <si>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</si>
  <si>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</si>
  <si>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</si>
  <si>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</si>
  <si>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</si>
  <si>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</si>
  <si>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</si>
  <si>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</si>
  <si>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</si>
  <si>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</si>
  <si>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</si>
  <si>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</si>
  <si>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</si>
  <si>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</si>
  <si>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</si>
  <si>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</si>
  <si>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</si>
  <si>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</si>
  <si>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</si>
  <si>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</si>
  <si>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</si>
  <si>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</si>
  <si>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</si>
  <si>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</si>
  <si>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</si>
  <si>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</si>
  <si>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</si>
  <si>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</si>
  <si>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</si>
  <si>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</si>
  <si>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</si>
  <si>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</si>
  <si>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</si>
  <si>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</si>
  <si>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</si>
  <si>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</si>
  <si>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</si>
  <si>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</si>
  <si>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</si>
  <si>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</si>
  <si>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</si>
  <si>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</si>
  <si>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</si>
  <si>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</si>
  <si>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</si>
  <si>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</si>
  <si>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</si>
  <si>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</si>
  <si>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</si>
  <si>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</si>
  <si>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</si>
  <si>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</si>
  <si>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</si>
  <si>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</si>
  <si>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</si>
  <si>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</si>
  <si>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</si>
  <si>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</si>
  <si>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</si>
  <si>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</si>
  <si>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</si>
  <si>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</si>
  <si>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</si>
  <si>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</si>
  <si>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</si>
  <si>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</si>
  <si>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</si>
  <si>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</si>
  <si>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</si>
  <si>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</si>
  <si>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</si>
  <si>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</si>
  <si>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</si>
  <si>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</si>
  <si>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</si>
  <si>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</si>
  <si>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</si>
  <si>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</si>
  <si>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</si>
  <si>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</si>
  <si>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</si>
  <si>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</si>
  <si>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</si>
  <si>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</si>
  <si>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</si>
  <si>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</si>
  <si>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</si>
  <si>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</si>
  <si>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</si>
  <si>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</si>
  <si>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</si>
  <si>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</si>
  <si>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</si>
  <si>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</si>
  <si>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</si>
  <si>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</si>
  <si>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</si>
  <si>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</si>
  <si>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</si>
  <si>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</si>
  <si>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</si>
  <si>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</si>
  <si>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</si>
  <si>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</si>
  <si>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</si>
  <si>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</si>
  <si>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</si>
  <si>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</si>
  <si>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</si>
  <si>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</si>
  <si>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</si>
  <si>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</si>
  <si>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</si>
  <si>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</si>
  <si>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</si>
  <si>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</si>
  <si>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</si>
  <si>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</si>
  <si>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</si>
  <si>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</si>
  <si>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</si>
  <si>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</si>
  <si>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</si>
  <si>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</si>
  <si>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</si>
  <si>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</si>
  <si>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</si>
  <si>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</si>
  <si>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</si>
  <si>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</si>
  <si>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</si>
  <si>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</si>
  <si>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</si>
  <si>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</si>
  <si>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</si>
  <si>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</si>
  <si>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</si>
  <si>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</si>
  <si>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</si>
  <si>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</si>
  <si>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</si>
  <si>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</si>
  <si>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</si>
  <si>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</si>
  <si>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</si>
  <si>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</si>
  <si>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</si>
  <si>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</si>
  <si>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</si>
  <si>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</si>
  <si>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</si>
  <si>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</si>
  <si>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</si>
  <si>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</si>
  <si>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</si>
  <si>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</si>
  <si>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</si>
  <si>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</si>
  <si>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</si>
  <si>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</si>
  <si>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</si>
  <si>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</si>
  <si>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</si>
  <si>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</si>
  <si>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</si>
  <si>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</si>
  <si>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</si>
  <si>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</si>
  <si>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</si>
  <si>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</si>
  <si>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</si>
  <si>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</si>
  <si>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</si>
  <si>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</si>
  <si>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</si>
  <si>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</si>
  <si>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</si>
  <si>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</si>
  <si>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</si>
  <si>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</si>
  <si>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</si>
  <si>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</si>
  <si>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</si>
  <si>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</si>
  <si>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</si>
  <si>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</si>
  <si>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</si>
  <si>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</si>
  <si>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</si>
  <si>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</si>
  <si>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</si>
  <si>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</si>
  <si>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</si>
  <si>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</si>
  <si>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</si>
  <si>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</si>
  <si>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</si>
  <si>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</si>
  <si>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</si>
  <si>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</si>
  <si>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</si>
  <si>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</si>
  <si>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</si>
  <si>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</si>
  <si>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</si>
  <si>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</si>
  <si>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</si>
  <si>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</si>
  <si>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</si>
  <si>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</si>
  <si>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</si>
  <si>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</si>
  <si>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</si>
  <si>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</si>
  <si>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</si>
  <si>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</si>
  <si>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</si>
  <si>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</si>
  <si>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</si>
  <si>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</si>
  <si>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</si>
  <si>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</si>
  <si>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</si>
  <si>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</si>
  <si>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</si>
  <si>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</si>
  <si>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</si>
  <si>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</si>
  <si>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</si>
  <si>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</si>
  <si>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</si>
  <si>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</si>
  <si>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</si>
  <si>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</si>
  <si>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</si>
  <si>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</si>
  <si>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</si>
  <si>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</si>
  <si>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</si>
  <si>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</si>
  <si>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</si>
  <si>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</si>
  <si>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</si>
  <si>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</si>
  <si>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</si>
  <si>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</si>
  <si>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</si>
  <si>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</si>
  <si>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</si>
  <si>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</si>
  <si>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</si>
  <si>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</si>
  <si>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</si>
  <si>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</si>
  <si>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</si>
  <si>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</si>
  <si>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</si>
  <si>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</si>
  <si>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</si>
  <si>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</si>
  <si>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</si>
  <si>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</si>
  <si>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</si>
  <si>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</si>
  <si>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</si>
  <si>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</si>
  <si>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</si>
  <si>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</si>
  <si>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</si>
  <si>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</si>
  <si>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</si>
  <si>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</si>
  <si>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</si>
  <si>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</si>
  <si>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</si>
  <si>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</si>
  <si>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</si>
  <si>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</si>
  <si>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</si>
  <si>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</si>
  <si>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</si>
  <si>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</si>
  <si>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</si>
  <si>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</si>
  <si>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</si>
  <si>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</si>
  <si>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</si>
  <si>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</si>
  <si>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</si>
  <si>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</si>
  <si>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</si>
  <si>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</si>
  <si>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</si>
  <si>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</si>
  <si>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</si>
  <si>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</si>
  <si>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</si>
  <si>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</si>
  <si>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</si>
  <si>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</si>
  <si>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</si>
  <si>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</si>
  <si>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</si>
  <si>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</si>
  <si>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</si>
  <si>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</si>
  <si>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</si>
  <si>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</si>
  <si>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</si>
  <si>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</si>
  <si>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</si>
  <si>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</si>
  <si>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</si>
  <si>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</si>
  <si>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</si>
  <si>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</si>
  <si>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</si>
  <si>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</si>
  <si>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</si>
  <si>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</si>
  <si>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</si>
  <si>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</si>
  <si>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</si>
  <si>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</si>
  <si>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</si>
  <si>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</si>
  <si>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</si>
  <si>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</si>
  <si>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</si>
  <si>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</si>
  <si>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</si>
  <si>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</si>
  <si>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</si>
  <si>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</si>
  <si>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</si>
  <si>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</si>
  <si>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</si>
  <si>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</si>
  <si>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</si>
  <si>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</si>
  <si>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</si>
  <si>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</si>
  <si>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</si>
  <si>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</si>
  <si>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</si>
  <si>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</si>
  <si>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</si>
  <si>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</si>
  <si>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</si>
  <si>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</si>
  <si>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</si>
  <si>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</si>
  <si>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</si>
  <si>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</si>
  <si>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</si>
  <si>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</si>
  <si>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</si>
  <si>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</si>
  <si>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</si>
  <si>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</si>
  <si>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</si>
  <si>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</si>
  <si>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</si>
  <si>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</si>
  <si>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</si>
  <si>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</si>
  <si>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</si>
  <si>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</si>
  <si>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</si>
  <si>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</si>
  <si>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</si>
  <si>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</si>
  <si>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</si>
  <si>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</si>
  <si>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</si>
  <si>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</si>
  <si>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</si>
  <si>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</si>
  <si>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</si>
  <si>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</si>
  <si>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</si>
  <si>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</si>
  <si>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</si>
  <si>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</si>
  <si>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</si>
  <si>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</si>
  <si>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</si>
  <si>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</si>
  <si>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</si>
  <si>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</si>
  <si>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</si>
  <si>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</si>
  <si>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</si>
  <si>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</si>
  <si>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</si>
  <si>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</si>
  <si>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</si>
  <si>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</si>
  <si>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</si>
  <si>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</si>
  <si>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</si>
  <si>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</si>
  <si>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</si>
  <si>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</si>
  <si>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</si>
  <si>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</si>
  <si>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</si>
  <si>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</si>
  <si>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</si>
  <si>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</si>
  <si>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</si>
  <si>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</si>
  <si>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</si>
  <si>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</si>
  <si>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</si>
  <si>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</si>
  <si>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</si>
  <si>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</si>
  <si>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</si>
  <si>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</si>
  <si>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</si>
  <si>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</si>
  <si>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</si>
  <si>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</si>
  <si>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</si>
  <si>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</si>
  <si>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</si>
  <si>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</si>
  <si>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</si>
  <si>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</si>
  <si>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</si>
  <si>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</si>
  <si>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</si>
  <si>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</si>
  <si>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</si>
  <si>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</si>
  <si>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</si>
  <si>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</si>
  <si>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</si>
  <si>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</si>
  <si>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</si>
  <si>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</si>
  <si>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</si>
  <si>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</si>
  <si>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</si>
  <si>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</si>
  <si>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</si>
  <si>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</si>
  <si>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</si>
  <si>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</si>
  <si>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</si>
  <si>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</si>
  <si>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</si>
  <si>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</si>
  <si>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</si>
  <si>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</si>
  <si>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</si>
  <si>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</si>
  <si>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</si>
  <si>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</si>
  <si>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</si>
  <si>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</si>
  <si>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</si>
  <si>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</si>
  <si>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</si>
  <si>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</si>
  <si>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</si>
  <si>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</si>
  <si>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</si>
  <si>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</si>
  <si>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</si>
  <si>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</si>
  <si>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</si>
  <si>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</si>
  <si>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</si>
  <si>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</si>
  <si>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</si>
  <si>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</si>
  <si>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</si>
  <si>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</si>
  <si>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</si>
  <si>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</si>
  <si>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</si>
  <si>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</si>
  <si>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</si>
  <si>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</si>
  <si>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</si>
  <si>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</si>
  <si>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</si>
  <si>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</si>
  <si>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</si>
  <si>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</si>
  <si>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</si>
  <si>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</si>
  <si>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</si>
  <si>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</si>
  <si>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</si>
  <si>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</si>
  <si>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</si>
  <si>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</si>
  <si>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</si>
  <si>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</si>
  <si>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</si>
  <si>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</si>
  <si>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</si>
  <si>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</si>
  <si>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</si>
  <si>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</si>
  <si>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</si>
  <si>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</si>
  <si>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</si>
  <si>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</si>
  <si>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</si>
  <si>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</si>
  <si>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</si>
  <si>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</si>
  <si>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</si>
  <si>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</si>
  <si>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</si>
  <si>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</si>
  <si>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</si>
  <si>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</si>
  <si>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</si>
  <si>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</si>
  <si>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</si>
  <si>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</si>
  <si>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</si>
  <si>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</si>
  <si>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</si>
  <si>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</si>
  <si>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</si>
  <si>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</si>
  <si>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</si>
  <si>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</si>
  <si>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</si>
  <si>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</si>
  <si>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</si>
  <si>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</si>
  <si>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</si>
  <si>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</si>
  <si>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</si>
  <si>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</si>
  <si>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</si>
  <si>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</si>
  <si>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</si>
  <si>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</si>
  <si>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</si>
  <si>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</si>
  <si>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</si>
  <si>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</si>
  <si>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</si>
  <si>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</si>
  <si>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</si>
  <si>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</si>
  <si>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</si>
  <si>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</si>
  <si>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</si>
  <si>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</si>
  <si>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</si>
  <si>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</si>
  <si>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</si>
  <si>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</si>
  <si>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</si>
  <si>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</si>
  <si>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</si>
  <si>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</si>
  <si>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</si>
  <si>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</si>
  <si>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</si>
  <si>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</si>
  <si>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</si>
  <si>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</si>
  <si>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</si>
  <si>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</si>
  <si>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</si>
  <si>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</si>
  <si>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</si>
  <si>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</si>
  <si>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</si>
  <si>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</si>
  <si>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</si>
  <si>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</si>
  <si>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</si>
  <si>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</si>
  <si>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</si>
  <si>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</si>
  <si>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</si>
  <si>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</si>
  <si>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</si>
  <si>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</si>
  <si>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</si>
  <si>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</si>
  <si>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</si>
  <si>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</si>
  <si>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</si>
  <si>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</si>
  <si>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</si>
  <si>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</si>
  <si>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</si>
  <si>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</si>
  <si>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</si>
  <si>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</si>
  <si>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</si>
  <si>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</si>
  <si>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</si>
  <si>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</si>
  <si>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</si>
  <si>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</si>
  <si>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</si>
  <si>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</si>
  <si>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</si>
  <si>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</si>
  <si>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</si>
  <si>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</si>
  <si>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</si>
  <si>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</si>
  <si>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</si>
  <si>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</si>
  <si>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</si>
  <si>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</si>
  <si>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</si>
  <si>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</si>
  <si>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</si>
  <si>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</si>
  <si>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</si>
  <si>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</si>
  <si>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</si>
  <si>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</si>
  <si>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</si>
  <si>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</si>
  <si>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</si>
  <si>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</si>
  <si>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</si>
  <si>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</si>
  <si>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</si>
  <si>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</si>
  <si>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</si>
  <si>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</si>
  <si>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</si>
  <si>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</si>
  <si>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</si>
  <si>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</si>
  <si>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</si>
  <si>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</si>
  <si>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</si>
  <si>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</si>
  <si>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</si>
  <si>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</si>
  <si>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</si>
  <si>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</si>
  <si>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</si>
  <si>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</si>
  <si>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</si>
  <si>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</si>
  <si>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</si>
  <si>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</si>
  <si>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</si>
  <si>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</si>
  <si>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</si>
  <si>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</si>
  <si>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</si>
  <si>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</si>
  <si>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</si>
  <si>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</si>
  <si>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</si>
  <si>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</si>
  <si>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</si>
  <si>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</si>
  <si>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</si>
  <si>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</si>
  <si>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</si>
  <si>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</si>
  <si>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</si>
  <si>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</si>
  <si>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</si>
  <si>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</si>
  <si>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</si>
  <si>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</si>
  <si>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</si>
  <si>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</si>
  <si>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</si>
  <si>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</si>
  <si>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</si>
  <si>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</si>
  <si>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</si>
  <si>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</si>
  <si>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</si>
  <si>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</si>
  <si>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</si>
  <si>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</si>
  <si>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</si>
  <si>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</si>
  <si>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</si>
  <si>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</si>
  <si>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</si>
  <si>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</si>
  <si>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</si>
  <si>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</si>
  <si>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</si>
  <si>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</si>
  <si>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</si>
  <si>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</si>
  <si>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</si>
  <si>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</si>
  <si>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</si>
  <si>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</si>
  <si>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</si>
  <si>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</si>
  <si>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</si>
  <si>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</si>
  <si>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</si>
  <si>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</si>
  <si>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</si>
  <si>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</si>
  <si>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</si>
  <si>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</si>
  <si>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</si>
  <si>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</si>
  <si>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</si>
  <si>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</si>
  <si>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</si>
  <si>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</si>
  <si>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</si>
  <si>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</si>
  <si>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</si>
  <si>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</si>
  <si>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</si>
  <si>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</si>
  <si>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</si>
  <si>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</si>
  <si>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</si>
  <si>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</si>
  <si>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</si>
  <si>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</si>
  <si>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</si>
  <si>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</si>
  <si>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</si>
  <si>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</si>
  <si>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</si>
  <si>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</si>
  <si>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</si>
  <si>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</si>
  <si>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</si>
  <si>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</si>
  <si>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</si>
  <si>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</si>
  <si>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</si>
  <si>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</si>
  <si>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</si>
  <si>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</si>
  <si>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</si>
  <si>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</si>
  <si>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</si>
  <si>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</si>
  <si>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</si>
  <si>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</si>
  <si>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</si>
  <si>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</si>
  <si>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</si>
  <si>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</si>
  <si>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</si>
  <si>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</si>
  <si>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</si>
  <si>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</si>
  <si>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</si>
  <si>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</si>
  <si>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</si>
  <si>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</si>
  <si>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</si>
  <si>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</si>
  <si>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</si>
  <si>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</si>
  <si>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</si>
  <si>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</si>
  <si>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</si>
  <si>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</si>
  <si>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</si>
  <si>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</si>
  <si>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</si>
  <si>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</si>
  <si>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</si>
  <si>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</si>
  <si>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</si>
  <si>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</si>
  <si>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</si>
  <si>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</si>
  <si>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</si>
  <si>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</si>
  <si>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</si>
  <si>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</si>
  <si>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</si>
  <si>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</si>
  <si>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</si>
  <si>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</si>
  <si>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</si>
  <si>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</si>
  <si>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</si>
  <si>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</si>
  <si>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</si>
  <si>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</si>
  <si>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</si>
  <si>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</si>
  <si>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</si>
  <si>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</si>
  <si>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</si>
  <si>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</si>
  <si>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</si>
  <si>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</si>
  <si>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</si>
  <si>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</si>
  <si>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</si>
  <si>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</si>
  <si>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</si>
  <si>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</si>
  <si>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</si>
  <si>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</si>
  <si>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</si>
  <si>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</si>
  <si>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</si>
  <si>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</si>
  <si>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</si>
  <si>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</si>
  <si>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</si>
  <si>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</si>
  <si>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</si>
  <si>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</si>
  <si>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</si>
  <si>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</si>
  <si>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</si>
  <si>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</si>
  <si>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</si>
  <si>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</si>
  <si>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</si>
  <si>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</si>
  <si>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</si>
  <si>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</si>
  <si>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</si>
  <si>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</si>
  <si>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</si>
  <si>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</si>
  <si>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</si>
  <si>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</si>
  <si>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</si>
  <si>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</si>
  <si>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</si>
  <si>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</si>
  <si>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</si>
  <si>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</si>
  <si>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</si>
  <si>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</si>
  <si>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</si>
  <si>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</si>
  <si>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</si>
  <si>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</si>
  <si>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</si>
  <si>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</si>
  <si>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</si>
  <si>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</si>
  <si>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</si>
  <si>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</si>
  <si>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</si>
  <si>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</si>
  <si>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</si>
  <si>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</si>
  <si>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</si>
  <si>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</si>
  <si>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</si>
  <si>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</si>
  <si>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</si>
  <si>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</si>
  <si>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</si>
  <si>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</si>
  <si>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</si>
  <si>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</si>
  <si>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</si>
  <si>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</si>
  <si>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</si>
  <si>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</si>
  <si>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</si>
  <si>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</si>
  <si>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</si>
  <si>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</si>
  <si>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</si>
  <si>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</si>
  <si>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</si>
  <si>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</si>
  <si>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</si>
  <si>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</si>
  <si>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</si>
  <si>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</si>
  <si>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</si>
  <si>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</si>
  <si>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</si>
  <si>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</si>
  <si>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</si>
  <si>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</si>
  <si>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</si>
  <si>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</si>
  <si>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</si>
  <si>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</si>
  <si>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</si>
  <si>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</si>
  <si>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</si>
  <si>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</si>
  <si>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</si>
  <si>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</si>
  <si>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</si>
  <si>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</si>
  <si>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</si>
  <si>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</si>
  <si>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</si>
  <si>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</si>
  <si>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</si>
  <si>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</si>
  <si>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</si>
  <si>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</si>
  <si>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</si>
  <si>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</si>
  <si>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</si>
  <si>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</si>
  <si>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</si>
  <si>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</si>
  <si>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</si>
  <si>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</si>
  <si>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</si>
  <si>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</si>
  <si>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</si>
  <si>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</si>
  <si>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</si>
  <si>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</si>
  <si>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</si>
  <si>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</si>
  <si>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</si>
  <si>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</si>
  <si>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</si>
  <si>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</si>
  <si>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</si>
  <si>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</si>
  <si>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</si>
  <si>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</si>
  <si>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</si>
  <si>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</si>
  <si>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</si>
  <si>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</si>
  <si>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</si>
  <si>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</si>
  <si>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</si>
  <si>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</si>
  <si>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</si>
  <si>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</si>
  <si>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</si>
  <si>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</si>
  <si>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</si>
  <si>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</si>
  <si>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</si>
  <si>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</si>
  <si>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</si>
  <si>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</si>
  <si>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</si>
  <si>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</si>
  <si>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</si>
  <si>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</si>
  <si>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</si>
  <si>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</si>
  <si>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</si>
  <si>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</si>
  <si>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</si>
  <si>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</si>
  <si>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</si>
  <si>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</si>
  <si>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</si>
  <si>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</si>
  <si>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</si>
  <si>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</si>
  <si>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</si>
  <si>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</si>
  <si>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</si>
  <si>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</si>
  <si>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</si>
  <si>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</si>
  <si>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</si>
  <si>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</si>
  <si>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</si>
  <si>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</si>
  <si>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</si>
  <si>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</si>
  <si>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</si>
  <si>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</si>
  <si>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</si>
  <si>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</si>
  <si>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</si>
  <si>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</si>
  <si>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</si>
  <si>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</si>
  <si>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</si>
  <si>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</si>
  <si>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</si>
  <si>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</si>
  <si>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</si>
  <si>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</si>
  <si>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</si>
  <si>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</si>
  <si>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</si>
  <si>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</si>
  <si>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</si>
  <si>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</si>
  <si>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</si>
  <si>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</si>
  <si>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</si>
  <si>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</si>
  <si>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</si>
  <si>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</si>
  <si>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</si>
  <si>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</si>
  <si>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</si>
  <si>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</si>
  <si>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</si>
  <si>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</si>
  <si>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</si>
  <si>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</si>
  <si>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</si>
  <si>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</si>
  <si>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</si>
  <si>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</si>
  <si>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</si>
  <si>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</si>
  <si>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</si>
  <si>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</si>
  <si>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</si>
  <si>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</si>
  <si>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</si>
  <si>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</si>
  <si>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</si>
  <si>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</si>
  <si>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</si>
  <si>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</si>
  <si>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</si>
  <si>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</si>
  <si>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</si>
  <si>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</si>
  <si>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</si>
  <si>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</si>
  <si>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</si>
  <si>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</si>
  <si>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</si>
  <si>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</si>
  <si>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</si>
  <si>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</si>
  <si>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</si>
  <si>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</si>
  <si>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</si>
  <si>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</si>
  <si>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</si>
  <si>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</si>
  <si>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</si>
  <si>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</si>
  <si>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</si>
  <si>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</si>
  <si>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</si>
  <si>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</si>
  <si>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</si>
  <si>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</si>
  <si>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</si>
  <si>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</si>
  <si>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</si>
  <si>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</si>
  <si>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</si>
  <si>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</si>
  <si>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</si>
  <si>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</si>
  <si>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</si>
  <si>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</si>
  <si>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</si>
  <si>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</si>
  <si>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</si>
  <si>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</si>
  <si>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</si>
  <si>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</si>
  <si>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</si>
  <si>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</si>
  <si>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</si>
  <si>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</si>
  <si>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</si>
  <si>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</si>
  <si>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</si>
  <si>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</si>
  <si>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</si>
  <si>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</si>
  <si>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</si>
  <si>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</si>
  <si>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</si>
  <si>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</si>
  <si>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</si>
  <si>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</si>
  <si>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</si>
  <si>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</si>
  <si>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</si>
  <si>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</si>
  <si>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</si>
  <si>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</si>
  <si>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</si>
  <si>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</si>
  <si>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</si>
  <si>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</si>
  <si>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</si>
  <si>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</si>
  <si>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</si>
  <si>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</si>
  <si>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</si>
  <si>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</si>
  <si>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</si>
  <si>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</si>
  <si>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</si>
  <si>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</si>
  <si>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</si>
  <si>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</si>
  <si>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</si>
  <si>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</si>
  <si>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</si>
  <si>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</si>
  <si>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</si>
  <si>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</si>
  <si>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</si>
  <si>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</si>
  <si>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</si>
  <si>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</si>
  <si>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</si>
  <si>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</si>
  <si>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</si>
  <si>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</si>
  <si>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</si>
  <si>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</si>
  <si>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</si>
  <si>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</si>
  <si>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</si>
  <si>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</si>
  <si>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</si>
  <si>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</si>
  <si>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</si>
  <si>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</si>
  <si>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</si>
  <si>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</si>
  <si>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</si>
  <si>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</si>
  <si>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</si>
  <si>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</si>
  <si>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</si>
  <si>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</si>
  <si>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</si>
  <si>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</si>
  <si>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</si>
  <si>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</si>
  <si>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</si>
  <si>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</si>
  <si>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</si>
  <si>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</si>
  <si>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</si>
  <si>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</si>
  <si>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</si>
  <si>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</si>
  <si>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</si>
  <si>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</si>
  <si>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</si>
  <si>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</si>
  <si>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</si>
  <si>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</si>
  <si>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</si>
  <si>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</si>
  <si>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</si>
  <si>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</si>
  <si>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</si>
  <si>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</si>
  <si>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</si>
  <si>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</si>
  <si>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</si>
  <si>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</si>
  <si>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</si>
  <si>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</si>
  <si>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</si>
  <si>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</si>
  <si>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</si>
  <si>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</si>
  <si>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</si>
  <si>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</si>
  <si>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</si>
  <si>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</si>
  <si>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</si>
  <si>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</si>
  <si>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</si>
  <si>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</si>
  <si>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</si>
  <si>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</si>
  <si>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</si>
  <si>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</si>
  <si>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</si>
  <si>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</si>
  <si>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</si>
  <si>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</si>
  <si>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</si>
  <si>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</si>
  <si>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</si>
  <si>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</si>
  <si>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</si>
  <si>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</si>
  <si>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</si>
  <si>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</si>
  <si>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</si>
  <si>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</si>
  <si>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</si>
  <si>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</si>
  <si>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</si>
  <si>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</si>
  <si>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</si>
  <si>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</si>
  <si>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</si>
  <si>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</si>
  <si>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</si>
  <si>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</si>
  <si>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</si>
  <si>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</si>
  <si>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</si>
  <si>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</si>
  <si>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</si>
  <si>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</si>
  <si>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</si>
  <si>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</si>
  <si>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</si>
  <si>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</si>
  <si>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</si>
  <si>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</si>
  <si>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</si>
  <si>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</si>
  <si>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</si>
  <si>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</si>
  <si>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</si>
  <si>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</si>
  <si>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</si>
  <si>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</si>
  <si>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</si>
  <si>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</si>
  <si>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</si>
  <si>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</si>
  <si>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</si>
  <si>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</si>
  <si>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</si>
  <si>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</si>
  <si>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</si>
  <si>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</si>
  <si>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</si>
  <si>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</si>
  <si>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</si>
  <si>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</si>
  <si>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</si>
  <si>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</si>
  <si>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</si>
  <si>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</si>
  <si>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</si>
  <si>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</si>
  <si>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</si>
  <si>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</si>
  <si>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</si>
  <si>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</si>
  <si>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</si>
  <si>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</si>
  <si>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</si>
  <si>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</si>
  <si>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</si>
  <si>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</si>
  <si>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</si>
  <si>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</si>
  <si>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</si>
  <si>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</si>
  <si>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</si>
  <si>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</si>
  <si>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</si>
  <si>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</si>
  <si>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</si>
  <si>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</si>
  <si>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</si>
  <si>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</si>
  <si>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</si>
  <si>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</si>
  <si>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</si>
  <si>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</si>
  <si>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</si>
  <si>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</si>
  <si>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</si>
  <si>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</si>
  <si>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</si>
  <si>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</si>
  <si>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</si>
  <si>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</si>
  <si>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</si>
  <si>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</si>
  <si>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</si>
  <si>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</si>
  <si>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</si>
  <si>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</si>
  <si>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</si>
  <si>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</si>
  <si>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</si>
  <si>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</si>
  <si>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</si>
  <si>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</si>
  <si>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</si>
  <si>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</si>
  <si>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</si>
  <si>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</si>
  <si>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</si>
  <si>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</si>
  <si>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</si>
  <si>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</si>
  <si>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</si>
  <si>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</si>
  <si>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</si>
  <si>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</si>
  <si>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</si>
  <si>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</si>
  <si>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</si>
  <si>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</si>
  <si>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</si>
  <si>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</si>
  <si>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</si>
  <si>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</si>
  <si>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</si>
  <si>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</si>
  <si>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</si>
  <si>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</si>
  <si>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</si>
  <si>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</si>
  <si>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</si>
  <si>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</si>
  <si>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</si>
  <si>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</si>
  <si>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</si>
  <si>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</si>
  <si>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</si>
  <si>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</si>
  <si>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</si>
  <si>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</si>
  <si>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</si>
  <si>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</si>
  <si>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</si>
  <si>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</si>
  <si>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</si>
  <si>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</si>
  <si>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</si>
  <si>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</si>
  <si>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</si>
  <si>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</si>
  <si>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</si>
  <si>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</si>
  <si>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</si>
  <si>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</si>
  <si>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</si>
  <si>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</si>
  <si>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</si>
  <si>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</si>
  <si>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</si>
  <si>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</si>
  <si>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</si>
  <si>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</si>
  <si>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</si>
  <si>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</si>
  <si>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</si>
  <si>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</si>
  <si>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</si>
  <si>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</si>
  <si>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</si>
  <si>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</si>
  <si>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</si>
  <si>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</si>
  <si>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</si>
  <si>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</si>
  <si>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</si>
  <si>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</si>
  <si>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</si>
  <si>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</si>
  <si>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</si>
  <si>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</si>
  <si>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</si>
  <si>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</si>
  <si>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</si>
  <si>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</si>
  <si>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</si>
  <si>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</si>
  <si>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</si>
  <si>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</si>
  <si>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</si>
  <si>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</si>
  <si>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</si>
  <si>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</si>
  <si>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</si>
  <si>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</si>
  <si>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</si>
  <si>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</si>
  <si>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</si>
  <si>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</si>
  <si>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</si>
  <si>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</si>
  <si>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</si>
  <si>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</si>
  <si>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</si>
  <si>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</si>
  <si>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</si>
  <si>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</si>
  <si>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</si>
  <si>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</si>
  <si>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</si>
  <si>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</si>
  <si>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</si>
  <si>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</si>
  <si>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</si>
  <si>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</si>
  <si>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</si>
  <si>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</si>
  <si>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</si>
  <si>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</si>
  <si>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</si>
  <si>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</si>
  <si>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</si>
  <si>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</si>
  <si>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</si>
  <si>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</si>
  <si>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</si>
  <si>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</si>
  <si>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</si>
  <si>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</si>
  <si>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</si>
  <si>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</si>
  <si>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</si>
  <si>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</si>
  <si>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</si>
  <si>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</si>
  <si>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</si>
  <si>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</si>
  <si>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</si>
  <si>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</si>
  <si>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</si>
  <si>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</si>
  <si>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</si>
  <si>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</si>
  <si>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</si>
  <si>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</si>
  <si>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</si>
  <si>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</si>
  <si>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</si>
  <si>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</si>
  <si>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</si>
  <si>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</si>
  <si>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</si>
  <si>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</si>
  <si>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</si>
  <si>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</si>
  <si>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</si>
  <si>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</si>
  <si>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</si>
  <si>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</si>
  <si>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</si>
  <si>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</si>
  <si>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</si>
  <si>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</si>
  <si>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</si>
  <si>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</si>
  <si>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</si>
  <si>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</si>
  <si>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</si>
  <si>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</si>
  <si>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</si>
  <si>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</si>
  <si>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</si>
  <si>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</si>
  <si>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</si>
  <si>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</si>
  <si>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</si>
  <si>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</si>
  <si>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</si>
  <si>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</si>
  <si>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</si>
  <si>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</si>
  <si>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</si>
  <si>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</si>
  <si>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</si>
  <si>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</si>
  <si>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</si>
  <si>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</si>
  <si>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</si>
  <si>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</si>
  <si>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</si>
  <si>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</si>
  <si>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</si>
  <si>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</si>
  <si>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</si>
  <si>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</si>
  <si>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</si>
  <si>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</si>
  <si>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</si>
  <si>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</si>
  <si>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</si>
  <si>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</si>
  <si>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</si>
  <si>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</si>
  <si>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</si>
  <si>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</si>
  <si>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</si>
  <si>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</si>
  <si>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</si>
  <si>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</si>
  <si>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</si>
  <si>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</si>
  <si>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</si>
  <si>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</si>
  <si>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</si>
  <si>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</si>
  <si>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</si>
  <si>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</si>
  <si>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</si>
  <si>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</si>
  <si>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</si>
  <si>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</si>
  <si>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</si>
  <si>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</si>
  <si>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</si>
  <si>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</si>
  <si>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</si>
  <si>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</si>
  <si>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</si>
  <si>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</si>
  <si>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</si>
  <si>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</si>
  <si>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</si>
  <si>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</si>
  <si>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</si>
  <si>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</si>
  <si>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</si>
  <si>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</si>
  <si>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</si>
  <si>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</si>
  <si>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</si>
  <si>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</si>
  <si>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</si>
  <si>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</si>
  <si>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</si>
  <si>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</si>
  <si>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</si>
  <si>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</si>
  <si>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</si>
  <si>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</si>
  <si>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</si>
  <si>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</si>
  <si>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</si>
  <si>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</si>
  <si>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</si>
  <si>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</si>
  <si>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</si>
  <si>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</si>
  <si>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</si>
  <si>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</si>
  <si>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</si>
  <si>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</si>
  <si>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</si>
  <si>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</si>
  <si>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</si>
  <si>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</si>
  <si>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</si>
  <si>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</si>
  <si>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</si>
  <si>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</si>
  <si>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</si>
  <si>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</si>
  <si>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</si>
  <si>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</si>
  <si>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</si>
  <si>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</si>
  <si>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</si>
  <si>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</si>
  <si>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</si>
  <si>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</si>
  <si>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</si>
  <si>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</si>
  <si>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</si>
  <si>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</si>
  <si>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</si>
  <si>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</si>
  <si>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</si>
  <si>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</si>
  <si>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</si>
  <si>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</si>
  <si>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</si>
  <si>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</si>
  <si>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</si>
  <si>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</si>
  <si>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</si>
  <si>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</si>
  <si>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</si>
  <si>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</si>
  <si>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</si>
  <si>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</si>
  <si>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</si>
  <si>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</si>
  <si>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</si>
  <si>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</si>
  <si>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</si>
  <si>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</si>
  <si>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</si>
  <si>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</si>
  <si>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</si>
  <si>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</si>
  <si>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</si>
  <si>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</si>
  <si>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</si>
  <si>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</si>
  <si>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</si>
  <si>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</si>
  <si>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</si>
  <si>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</si>
  <si>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</si>
  <si>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</si>
  <si>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</si>
  <si>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</si>
  <si>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</si>
  <si>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</si>
  <si>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</si>
  <si>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</si>
  <si>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</si>
  <si>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</si>
  <si>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</si>
  <si>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</si>
  <si>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</si>
  <si>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</si>
  <si>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</si>
  <si>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</si>
  <si>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</si>
  <si>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</si>
  <si>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</si>
  <si>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</si>
  <si>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</si>
  <si>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</si>
  <si>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</si>
  <si>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</si>
  <si>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</si>
  <si>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</si>
  <si>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</si>
  <si>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</si>
  <si>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</si>
  <si>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</si>
  <si>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</si>
  <si>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</si>
  <si>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</si>
  <si>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</si>
  <si>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</si>
  <si>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</si>
  <si>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</si>
  <si>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</si>
  <si>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</si>
  <si>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</si>
  <si>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</si>
  <si>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</si>
  <si>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</si>
  <si>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</si>
  <si>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</si>
  <si>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</si>
  <si>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</si>
  <si>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</si>
  <si>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</si>
  <si>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</si>
  <si>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</si>
  <si>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</si>
  <si>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</si>
  <si>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</si>
  <si>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</si>
  <si>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</si>
  <si>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</si>
  <si>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</si>
  <si>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</si>
  <si>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</si>
  <si>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</si>
  <si>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</si>
  <si>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</si>
  <si>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</si>
  <si>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</si>
  <si>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</si>
  <si>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</si>
  <si>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</si>
  <si>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</si>
  <si>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</si>
  <si>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</si>
  <si>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</si>
  <si>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</si>
  <si>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</si>
  <si>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</si>
  <si>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</si>
  <si>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</si>
  <si>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</si>
  <si>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</si>
  <si>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</si>
  <si>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</si>
  <si>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</si>
  <si>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</si>
  <si>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</si>
  <si>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</si>
  <si>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</si>
  <si>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</si>
  <si>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</si>
  <si>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</si>
  <si>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</si>
  <si>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</si>
  <si>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</si>
  <si>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</si>
  <si>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</si>
  <si>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</si>
  <si>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</si>
  <si>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</si>
  <si>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</si>
  <si>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</si>
  <si>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</si>
  <si>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</si>
  <si>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</si>
  <si>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</si>
  <si>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</si>
  <si>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</si>
  <si>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</si>
  <si>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</si>
  <si>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</si>
  <si>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</si>
  <si>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</si>
  <si>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</si>
  <si>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</si>
  <si>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</si>
  <si>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</si>
  <si>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</si>
  <si>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</si>
  <si>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</si>
  <si>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</si>
  <si>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</si>
  <si>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</si>
  <si>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</si>
  <si>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</si>
  <si>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</si>
  <si>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</si>
  <si>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</si>
  <si>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</si>
  <si>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</si>
  <si>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</si>
  <si>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</si>
  <si>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</si>
  <si>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</si>
  <si>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</si>
  <si>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</si>
  <si>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</si>
  <si>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</si>
  <si>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</si>
  <si>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</si>
  <si>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</si>
  <si>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</si>
  <si>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</si>
  <si>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</si>
  <si>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</si>
  <si>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</si>
  <si>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</si>
  <si>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</si>
  <si>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</si>
  <si>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</si>
  <si>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</si>
  <si>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</si>
  <si>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</si>
  <si>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</si>
  <si>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</si>
  <si>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</si>
  <si>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</si>
  <si>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</si>
  <si>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</si>
  <si>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</si>
  <si>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</si>
  <si>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</si>
  <si>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</si>
  <si>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</si>
  <si>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</si>
  <si>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</si>
  <si>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</si>
  <si>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</si>
  <si>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</si>
  <si>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</si>
  <si>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</si>
  <si>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</si>
  <si>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</si>
  <si>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</si>
  <si>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</si>
  <si>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</si>
  <si>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</si>
  <si>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</si>
  <si>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</si>
  <si>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</si>
  <si>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</si>
  <si>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</si>
  <si>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</si>
  <si>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</si>
  <si>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</si>
  <si>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</si>
  <si>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</si>
  <si>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</si>
  <si>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</si>
  <si>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</si>
  <si>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</si>
  <si>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</si>
  <si>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</si>
  <si>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</si>
  <si>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</si>
  <si>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</si>
  <si>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</si>
  <si>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</si>
  <si>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</si>
  <si>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</si>
  <si>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</si>
  <si>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</si>
  <si>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</si>
  <si>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</si>
  <si>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</si>
  <si>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</si>
  <si>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</si>
  <si>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</si>
  <si>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</si>
  <si>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</si>
  <si>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</si>
  <si>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</si>
  <si>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</si>
  <si>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</si>
  <si>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</si>
  <si>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</si>
  <si>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</si>
  <si>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</si>
  <si>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</si>
  <si>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</si>
  <si>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</si>
  <si>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</si>
  <si>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</si>
  <si>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</si>
  <si>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</si>
  <si>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</si>
  <si>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</si>
  <si>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</si>
  <si>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</si>
  <si>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</si>
  <si>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</si>
  <si>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</si>
  <si>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</si>
  <si>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</si>
  <si>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</si>
  <si>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</si>
  <si>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</si>
  <si>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</si>
  <si>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</si>
  <si>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</si>
  <si>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</si>
  <si>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</si>
  <si>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</si>
  <si>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</si>
  <si>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</si>
  <si>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</si>
  <si>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</si>
  <si>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</si>
  <si>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</si>
  <si>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</si>
  <si>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</si>
  <si>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</si>
  <si>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</si>
  <si>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</si>
  <si>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</si>
  <si>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</si>
  <si>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</si>
  <si>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</si>
  <si>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</si>
  <si>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</si>
  <si>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</si>
  <si>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</si>
  <si>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</si>
  <si>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</si>
  <si>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</si>
  <si>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</si>
  <si>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</si>
  <si>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</si>
  <si>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</si>
  <si>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</si>
  <si>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</si>
  <si>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</si>
  <si>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</si>
  <si>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</si>
  <si>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</si>
  <si>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</si>
  <si>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</si>
  <si>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</si>
  <si>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</si>
  <si>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</si>
  <si>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</si>
  <si>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</si>
  <si>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</si>
  <si>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</si>
  <si>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</si>
  <si>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</si>
  <si>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</si>
  <si>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</si>
  <si>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</si>
  <si>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</si>
  <si>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</si>
  <si>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</si>
  <si>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</si>
  <si>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</si>
  <si>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</si>
  <si>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</si>
  <si>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</si>
  <si>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</si>
  <si>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</si>
  <si>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</si>
  <si>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</si>
  <si>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</si>
  <si>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</si>
  <si>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</si>
  <si>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</si>
  <si>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</si>
  <si>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</si>
  <si>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</si>
  <si>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</si>
  <si>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</si>
  <si>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</si>
  <si>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</si>
  <si>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</si>
  <si>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</si>
  <si>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</si>
  <si>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</si>
  <si>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</si>
  <si>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</si>
  <si>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</si>
  <si>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</si>
  <si>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</si>
  <si>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</si>
  <si>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</si>
  <si>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</si>
  <si>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</si>
  <si>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</si>
  <si>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</si>
  <si>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</si>
  <si>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</si>
  <si>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</si>
  <si>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</si>
  <si>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</si>
  <si>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</si>
  <si>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</si>
  <si>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</si>
  <si>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</si>
  <si>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</si>
  <si>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</si>
  <si>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</si>
  <si>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</si>
  <si>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</si>
  <si>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</si>
  <si>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</si>
  <si>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</si>
  <si>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</si>
  <si>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</si>
  <si>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</si>
  <si>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</si>
  <si>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</si>
  <si>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</si>
  <si>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</si>
  <si>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</si>
  <si>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</si>
  <si>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</si>
  <si>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</si>
  <si>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</si>
  <si>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</si>
  <si>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</si>
  <si>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</si>
  <si>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</si>
  <si>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</si>
  <si>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</si>
  <si>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</si>
  <si>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</si>
  <si>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</si>
  <si>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</si>
  <si>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</si>
  <si>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</si>
  <si>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</si>
  <si>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</si>
  <si>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</si>
  <si>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</si>
  <si>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</si>
  <si>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</si>
  <si>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</si>
  <si>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</si>
  <si>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</si>
  <si>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</si>
  <si>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</si>
  <si>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</si>
  <si>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</si>
  <si>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</si>
  <si>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</si>
  <si>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</si>
  <si>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</si>
  <si>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</si>
  <si>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</si>
  <si>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</si>
  <si>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</si>
  <si>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</si>
  <si>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</si>
  <si>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</si>
  <si>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</si>
  <si>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</si>
  <si>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</si>
  <si>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</si>
  <si>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</si>
  <si>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</si>
  <si>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</si>
  <si>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</si>
  <si>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</si>
  <si>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</si>
  <si>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</si>
  <si>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</si>
  <si>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</si>
  <si>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</si>
  <si>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</si>
  <si>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</si>
  <si>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</si>
  <si>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</si>
  <si>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</si>
  <si>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</si>
  <si>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</si>
  <si>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</si>
  <si>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</si>
  <si>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</si>
  <si>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</si>
  <si>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</si>
  <si>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</si>
  <si>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</si>
  <si>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</si>
  <si>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</si>
  <si>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</si>
  <si>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</si>
  <si>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</si>
  <si>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</si>
  <si>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</si>
  <si>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</si>
  <si>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</si>
  <si>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</si>
  <si>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</si>
  <si>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</si>
  <si>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</si>
  <si>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</si>
  <si>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</si>
  <si>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</si>
  <si>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</si>
  <si>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</si>
  <si>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</si>
  <si>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</si>
  <si>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</si>
  <si>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</si>
  <si>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</si>
  <si>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</si>
  <si>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</si>
  <si>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</si>
  <si>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</si>
  <si>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</si>
  <si>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</si>
  <si>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</si>
  <si>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</si>
  <si>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</si>
  <si>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</si>
  <si>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</si>
  <si>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</si>
  <si>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</si>
  <si>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</si>
  <si>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</si>
  <si>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</si>
  <si>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</si>
  <si>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</si>
  <si>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</si>
  <si>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</si>
  <si>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</si>
  <si>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</si>
  <si>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</si>
  <si>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</si>
  <si>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</si>
  <si>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</si>
  <si>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</si>
  <si>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</si>
  <si>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</si>
  <si>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</si>
  <si>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</si>
  <si>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</si>
  <si>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</si>
  <si>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</si>
  <si>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</si>
  <si>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</si>
  <si>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</si>
  <si>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</si>
  <si>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</si>
  <si>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</si>
  <si>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</si>
  <si>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</si>
  <si>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</si>
  <si>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</si>
  <si>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</si>
  <si>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</si>
  <si>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</si>
  <si>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</si>
  <si>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</si>
  <si>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</si>
  <si>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</si>
  <si>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</si>
  <si>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</si>
  <si>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</si>
  <si>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</si>
  <si>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</si>
  <si>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</si>
  <si>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</si>
  <si>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</si>
  <si>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</si>
  <si>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</si>
  <si>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</si>
  <si>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</si>
  <si>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</si>
  <si>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</si>
  <si>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</si>
  <si>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</si>
  <si>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</si>
  <si>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</si>
  <si>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</si>
  <si>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</si>
  <si>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</si>
  <si>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</si>
  <si>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</si>
  <si>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</si>
  <si>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</si>
  <si>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</si>
  <si>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</si>
  <si>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</si>
  <si>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</si>
  <si>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</si>
  <si>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</si>
  <si>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</si>
  <si>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</si>
  <si>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</si>
  <si>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</si>
  <si>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</si>
  <si>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</si>
  <si>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</si>
  <si>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</si>
  <si>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</si>
  <si>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</si>
  <si>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</si>
  <si>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</si>
  <si>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</si>
  <si>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</si>
  <si>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</si>
  <si>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</si>
  <si>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</si>
  <si>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</si>
  <si>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</si>
  <si>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</si>
  <si>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</si>
  <si>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</si>
  <si>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</si>
  <si>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</si>
  <si>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</si>
  <si>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</si>
  <si>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</si>
  <si>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</si>
  <si>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</si>
  <si>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</si>
  <si>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</si>
  <si>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</si>
  <si>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</si>
  <si>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</si>
  <si>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</si>
  <si>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</si>
  <si>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</si>
  <si>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</si>
  <si>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</si>
  <si>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</si>
  <si>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</si>
  <si>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</si>
  <si>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</si>
  <si>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</si>
  <si>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</si>
  <si>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</si>
  <si>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</si>
  <si>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</si>
  <si>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</si>
  <si>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</si>
  <si>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</si>
  <si>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</si>
  <si>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</si>
  <si>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</si>
  <si>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</si>
  <si>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</si>
  <si>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</si>
  <si>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</si>
  <si>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</si>
  <si>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</si>
  <si>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</si>
  <si>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</si>
  <si>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</si>
  <si>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</si>
  <si>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</si>
  <si>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</si>
  <si>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</si>
  <si>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</si>
  <si>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</si>
  <si>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</si>
  <si>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</si>
  <si>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</si>
  <si>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</si>
  <si>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</si>
  <si>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</si>
  <si>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</si>
  <si>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</si>
  <si>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</si>
  <si>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</si>
  <si>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</si>
  <si>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</si>
  <si>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</si>
  <si>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</si>
  <si>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</si>
  <si>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</si>
  <si>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</si>
  <si>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</si>
  <si>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</si>
  <si>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</si>
  <si>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</si>
  <si>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</si>
  <si>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</si>
  <si>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</si>
  <si>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</si>
  <si>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</si>
  <si>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</si>
  <si>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</si>
  <si>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</si>
  <si>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</si>
  <si>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</si>
  <si>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</si>
  <si>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</si>
  <si>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</si>
  <si>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</si>
  <si>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</si>
  <si>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</si>
  <si>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</si>
  <si>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</si>
  <si>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</si>
  <si>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</si>
  <si>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</si>
  <si>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</si>
  <si>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</si>
  <si>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</si>
  <si>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</si>
  <si>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</si>
  <si>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</si>
  <si>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</si>
  <si>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</si>
  <si>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</si>
  <si>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</si>
  <si>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</si>
  <si>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</si>
  <si>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</si>
  <si>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</si>
  <si>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</si>
  <si>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</si>
  <si>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</si>
  <si>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</si>
  <si>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</si>
  <si>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</si>
  <si>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</si>
  <si>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</si>
  <si>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</si>
  <si>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</si>
  <si>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</si>
  <si>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</si>
  <si>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</si>
  <si>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</si>
  <si>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</si>
  <si>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</si>
  <si>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</si>
  <si>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</si>
  <si>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</si>
  <si>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</si>
  <si>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</si>
  <si>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</si>
  <si>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</si>
  <si>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</si>
  <si>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</si>
  <si>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</si>
  <si>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</si>
  <si>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</si>
  <si>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</si>
  <si>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</si>
  <si>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</si>
  <si>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</si>
  <si>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</si>
  <si>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</si>
  <si>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</si>
  <si>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</si>
  <si>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</si>
  <si>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</si>
  <si>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</si>
  <si>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</si>
  <si>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</si>
  <si>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</si>
  <si>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</si>
  <si>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</si>
  <si>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</si>
  <si>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</si>
  <si>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</si>
  <si>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</si>
  <si>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</si>
  <si>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</si>
  <si>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</si>
  <si>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</si>
  <si>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</si>
  <si>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</si>
  <si>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</si>
  <si>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</si>
  <si>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</si>
  <si>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</si>
  <si>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</si>
  <si>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</si>
  <si>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</si>
  <si>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</si>
  <si>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</si>
  <si>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</si>
  <si>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</si>
  <si>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</si>
  <si>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</si>
  <si>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</si>
  <si>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</si>
  <si>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</si>
  <si>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</si>
  <si>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</si>
  <si>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</si>
  <si>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</si>
  <si>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</si>
  <si>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</si>
  <si>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</si>
  <si>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</si>
  <si>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</si>
  <si>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</si>
  <si>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</si>
  <si>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</si>
  <si>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</si>
  <si>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</si>
  <si>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</si>
  <si>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</si>
  <si>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</si>
  <si>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</si>
  <si>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</si>
  <si>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</si>
  <si>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</si>
  <si>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</si>
  <si>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</si>
  <si>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</si>
  <si>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</si>
  <si>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</si>
  <si>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</si>
  <si>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</si>
  <si>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</si>
  <si>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</si>
  <si>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</si>
  <si>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</si>
  <si>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</si>
  <si>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</si>
  <si>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</si>
  <si>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</si>
  <si>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</si>
  <si>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</si>
  <si>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</si>
  <si>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</si>
  <si>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</si>
  <si>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</si>
  <si>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</si>
  <si>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</si>
  <si>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</si>
  <si>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</si>
  <si>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</si>
  <si>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</si>
  <si>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</si>
  <si>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</si>
  <si>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</si>
  <si>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</si>
  <si>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</si>
  <si>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</si>
  <si>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</si>
  <si>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</si>
  <si>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</si>
  <si>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</si>
  <si>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</si>
  <si>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</si>
  <si>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</si>
  <si>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</si>
  <si>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</si>
  <si>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</si>
  <si>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</si>
  <si>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</si>
  <si>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</si>
  <si>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</si>
  <si>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</si>
  <si>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</si>
  <si>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</si>
  <si>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</si>
  <si>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</si>
  <si>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</si>
  <si>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</si>
  <si>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</si>
  <si>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</si>
  <si>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</si>
  <si>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</si>
  <si>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</si>
  <si>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</si>
  <si>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</si>
  <si>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</si>
  <si>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</si>
  <si>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</si>
  <si>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</si>
  <si>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</si>
  <si>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</si>
  <si>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</si>
  <si>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</si>
  <si>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</si>
  <si>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</si>
  <si>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</si>
  <si>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</si>
  <si>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</si>
  <si>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</si>
  <si>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</si>
  <si>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</si>
  <si>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</si>
  <si>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</si>
  <si>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</si>
  <si>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</si>
  <si>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</si>
  <si>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</si>
  <si>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</si>
  <si>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</si>
  <si>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</si>
  <si>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</si>
  <si>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</si>
  <si>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</si>
  <si>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</si>
  <si>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</si>
  <si>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</si>
  <si>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</si>
  <si>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</si>
  <si>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</si>
  <si>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</si>
  <si>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</si>
  <si>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</si>
  <si>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</si>
  <si>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</si>
  <si>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</si>
  <si>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</si>
  <si>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</si>
  <si>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</si>
  <si>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</si>
  <si>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</si>
  <si>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</si>
  <si>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</si>
  <si>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</si>
  <si>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</si>
  <si>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</si>
  <si>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</si>
  <si>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</si>
  <si>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</si>
  <si>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</si>
  <si>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</si>
  <si>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</si>
  <si>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</si>
  <si>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</si>
  <si>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</si>
  <si>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</si>
  <si>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</si>
  <si>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</si>
  <si>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</si>
  <si>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</si>
  <si>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</si>
  <si>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</si>
  <si>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</si>
  <si>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</si>
  <si>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</si>
  <si>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</si>
  <si>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</si>
  <si>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</si>
  <si>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</si>
  <si>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</si>
  <si>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</si>
  <si>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</si>
  <si>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</si>
  <si>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</si>
  <si>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</si>
  <si>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</si>
  <si>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</si>
  <si>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</si>
  <si>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</si>
  <si>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</si>
  <si>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</si>
  <si>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</si>
  <si>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</si>
  <si>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</si>
  <si>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</si>
  <si>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</si>
  <si>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</si>
  <si>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</si>
  <si>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</si>
  <si>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</si>
  <si>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</si>
  <si>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</si>
  <si>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</si>
  <si>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</si>
  <si>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</si>
  <si>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</si>
  <si>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</si>
  <si>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</si>
  <si>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</si>
  <si>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</si>
  <si>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</si>
  <si>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</si>
  <si>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</si>
  <si>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</si>
  <si>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</si>
  <si>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</si>
  <si>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</si>
  <si>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</si>
  <si>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</si>
  <si>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</si>
  <si>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</si>
  <si>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</si>
  <si>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</si>
  <si>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</si>
  <si>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</si>
  <si>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</si>
  <si>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</si>
  <si>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</si>
  <si>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</si>
  <si>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</si>
  <si>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</si>
  <si>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</si>
  <si>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</si>
  <si>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</si>
  <si>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</si>
  <si>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</si>
  <si>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</si>
  <si>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</si>
  <si>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</si>
  <si>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</si>
  <si>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</si>
  <si>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</si>
  <si>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</si>
  <si>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</si>
  <si>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</si>
  <si>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</si>
  <si>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</si>
  <si>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</si>
  <si>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</si>
  <si>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</si>
  <si>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</si>
  <si>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</si>
  <si>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</si>
  <si>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</si>
  <si>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</si>
  <si>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</si>
  <si>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</si>
  <si>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</si>
  <si>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</si>
  <si>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</si>
  <si>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</si>
  <si>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</si>
  <si>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</si>
  <si>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</si>
  <si>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</si>
  <si>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</si>
  <si>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</si>
  <si>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</si>
  <si>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</si>
  <si>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</si>
  <si>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</si>
  <si>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</si>
  <si>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</si>
  <si>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</si>
  <si>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</si>
  <si>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</si>
  <si>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</si>
  <si>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</si>
  <si>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</si>
  <si>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</si>
  <si>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</si>
  <si>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</si>
  <si>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</si>
  <si>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</si>
  <si>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</si>
  <si>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</si>
  <si>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</si>
  <si>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</si>
  <si>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</si>
  <si>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</si>
  <si>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</si>
  <si>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</si>
  <si>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</si>
  <si>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</si>
  <si>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</si>
  <si>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</si>
  <si>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</si>
  <si>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</si>
  <si>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</si>
  <si>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</si>
  <si>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</si>
  <si>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</si>
  <si>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</si>
  <si>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</si>
  <si>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</si>
  <si>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</si>
  <si>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</si>
  <si>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</si>
  <si>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</si>
  <si>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</si>
  <si>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</si>
  <si>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</si>
  <si>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</si>
  <si>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</si>
  <si>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</si>
  <si>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</si>
  <si>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</si>
  <si>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</si>
  <si>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</si>
  <si>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</si>
  <si>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</si>
  <si>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</si>
  <si>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</si>
  <si>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</si>
  <si>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</si>
  <si>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</si>
  <si>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</si>
  <si>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</si>
  <si>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</si>
  <si>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</si>
  <si>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</si>
  <si>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</si>
  <si>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</si>
  <si>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</si>
  <si>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</si>
  <si>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</si>
  <si>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</si>
  <si>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</si>
  <si>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</si>
  <si>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</si>
  <si>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</si>
  <si>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</si>
  <si>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</si>
  <si>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</si>
  <si>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</si>
  <si>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</si>
  <si>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</si>
  <si>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</si>
  <si>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</si>
  <si>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</si>
  <si>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</si>
  <si>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</si>
  <si>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</si>
  <si>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</si>
  <si>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</si>
  <si>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</si>
  <si>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</si>
  <si>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</si>
  <si>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</si>
  <si>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</si>
  <si>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</si>
  <si>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</si>
  <si>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</si>
  <si>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</si>
  <si>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</si>
  <si>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</si>
  <si>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</si>
  <si>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</si>
  <si>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</si>
  <si>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</si>
  <si>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</si>
  <si>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</si>
  <si>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</si>
  <si>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</si>
  <si>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</si>
  <si>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</si>
  <si>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</si>
  <si>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</si>
  <si>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</si>
  <si>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</si>
  <si>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</si>
  <si>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</si>
  <si>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</si>
  <si>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</si>
  <si>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</si>
  <si>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</si>
  <si>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</si>
  <si>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</si>
  <si>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</si>
  <si>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</si>
  <si>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</si>
  <si>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</si>
  <si>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</si>
  <si>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</si>
  <si>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</si>
  <si>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</si>
  <si>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</si>
  <si>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</si>
  <si>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</si>
  <si>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</si>
  <si>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</si>
  <si>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</si>
  <si>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</si>
  <si>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</si>
  <si>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</si>
  <si>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</si>
  <si>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</si>
  <si>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</si>
  <si>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</si>
  <si>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</si>
  <si>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</si>
  <si>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</si>
  <si>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</si>
  <si>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</si>
  <si>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</si>
  <si>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</si>
  <si>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</si>
  <si>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</si>
  <si>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</si>
  <si>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</si>
  <si>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</si>
  <si>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</si>
  <si>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</si>
  <si>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</si>
  <si>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</si>
  <si>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</si>
  <si>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</si>
  <si>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</si>
  <si>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</si>
  <si>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</si>
  <si>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</si>
  <si>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</si>
  <si>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</si>
  <si>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</si>
  <si>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</si>
  <si>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</si>
  <si>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</si>
  <si>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</si>
  <si>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</si>
  <si>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</si>
  <si>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</si>
  <si>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</si>
  <si>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</si>
  <si>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</si>
  <si>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</si>
  <si>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</si>
  <si>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</si>
  <si>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</si>
  <si>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</si>
  <si>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</si>
  <si>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</si>
  <si>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</si>
  <si>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</si>
  <si>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</si>
  <si>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</si>
  <si>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</si>
  <si>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</si>
  <si>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</si>
  <si>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</si>
  <si>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</si>
  <si>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</si>
  <si>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</si>
  <si>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</si>
  <si>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</si>
  <si>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</si>
  <si>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</si>
  <si>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</si>
  <si>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</si>
  <si>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</si>
  <si>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</si>
  <si>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</si>
  <si>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</si>
  <si>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</si>
  <si>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</si>
  <si>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</si>
  <si>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</si>
  <si>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</si>
  <si>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</si>
  <si>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</si>
  <si>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</si>
  <si>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</si>
  <si>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</si>
  <si>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</si>
  <si>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</si>
  <si>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</si>
  <si>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</si>
  <si>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</si>
  <si>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</si>
  <si>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</si>
  <si>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</si>
  <si>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</si>
  <si>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</si>
  <si>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</si>
  <si>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</si>
  <si>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</si>
  <si>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</si>
  <si>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</si>
  <si>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</si>
  <si>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</si>
  <si>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</si>
  <si>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</si>
  <si>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</si>
  <si>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</si>
  <si>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</si>
  <si>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</si>
  <si>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</si>
  <si>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</si>
  <si>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</si>
  <si>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</si>
  <si>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</si>
  <si>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</si>
  <si>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</si>
  <si>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</si>
  <si>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</si>
  <si>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</si>
  <si>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</si>
  <si>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</si>
  <si>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</si>
  <si>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</si>
  <si>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</si>
  <si>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</si>
  <si>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</si>
  <si>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</si>
  <si>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</si>
  <si>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</si>
  <si>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</si>
  <si>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</si>
  <si>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</si>
  <si>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</si>
  <si>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</si>
  <si>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</si>
  <si>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</si>
  <si>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</si>
  <si>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</si>
  <si>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</si>
  <si>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</si>
  <si>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</si>
  <si>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</si>
  <si>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</si>
  <si>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</si>
  <si>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</si>
  <si>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</si>
  <si>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</si>
  <si>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</si>
  <si>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</si>
  <si>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</si>
  <si>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</si>
  <si>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</si>
  <si>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</si>
  <si>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</si>
  <si>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</si>
  <si>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</si>
  <si>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</si>
  <si>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</si>
  <si>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</si>
  <si>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</si>
  <si>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</si>
  <si>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</si>
  <si>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</si>
  <si>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</si>
  <si>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</si>
  <si>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</si>
  <si>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</si>
  <si>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</si>
  <si>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</si>
  <si>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</si>
  <si>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</si>
  <si>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</si>
  <si>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</si>
  <si>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</si>
  <si>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</si>
  <si>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</si>
  <si>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</si>
  <si>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</si>
  <si>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</si>
  <si>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</si>
  <si>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</si>
  <si>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</si>
  <si>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</si>
  <si>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</si>
  <si>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</si>
  <si>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</si>
  <si>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</si>
  <si>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</si>
  <si>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</si>
  <si>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</si>
  <si>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</si>
  <si>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</si>
  <si>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</si>
  <si>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</si>
  <si>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</si>
  <si>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</si>
  <si>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</si>
  <si>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</si>
  <si>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</si>
  <si>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</si>
  <si>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</si>
  <si>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</si>
  <si>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</si>
  <si>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</si>
  <si>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</si>
  <si>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</si>
  <si>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</si>
  <si>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</si>
  <si>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</si>
  <si>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</si>
  <si>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</si>
  <si>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</si>
  <si>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</si>
  <si>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</si>
  <si>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</si>
  <si>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</si>
  <si>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</si>
  <si>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</si>
  <si>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</si>
  <si>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</si>
  <si>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</si>
  <si>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</si>
  <si>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</si>
  <si>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</si>
  <si>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</si>
  <si>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</si>
  <si>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</si>
  <si>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</si>
  <si>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</si>
  <si>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</si>
  <si>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</si>
  <si>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</si>
  <si>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</si>
  <si>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</si>
  <si>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</si>
  <si>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</si>
  <si>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</si>
  <si>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</si>
  <si>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</si>
  <si>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</si>
  <si>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</si>
  <si>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</si>
  <si>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</si>
  <si>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</si>
  <si>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</si>
  <si>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</si>
  <si>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</si>
  <si>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</si>
  <si>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</si>
  <si>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</si>
  <si>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</si>
  <si>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</si>
  <si>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</si>
  <si>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</si>
  <si>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</si>
  <si>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</si>
  <si>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</si>
  <si>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</si>
  <si>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</si>
  <si>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</si>
  <si>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</si>
  <si>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</si>
  <si>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</si>
  <si>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</si>
  <si>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</si>
  <si>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</si>
  <si>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</si>
  <si>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</si>
  <si>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</si>
  <si>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</si>
  <si>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</si>
  <si>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</si>
  <si>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</si>
  <si>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</si>
  <si>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</si>
  <si>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</si>
  <si>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</si>
  <si>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</si>
  <si>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</si>
  <si>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</si>
  <si>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</si>
  <si>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</si>
  <si>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</si>
  <si>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</si>
  <si>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</si>
  <si>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</si>
  <si>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</si>
  <si>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</si>
  <si>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</si>
  <si>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</si>
  <si>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</si>
  <si>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</si>
  <si>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</si>
  <si>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</si>
  <si>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</si>
  <si>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</si>
  <si>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</si>
  <si>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</si>
  <si>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</si>
  <si>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</si>
  <si>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</si>
  <si>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</si>
  <si>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</si>
  <si>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</si>
  <si>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</si>
  <si>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</si>
  <si>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</si>
  <si>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</si>
  <si>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</si>
  <si>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</si>
  <si>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</si>
  <si>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</si>
  <si>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</si>
  <si>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</si>
  <si>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</si>
  <si>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</si>
  <si>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</si>
  <si>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</si>
  <si>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</si>
  <si>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</si>
  <si>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</si>
  <si>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</si>
  <si>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</si>
  <si>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</si>
  <si>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</si>
  <si>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</si>
  <si>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</si>
  <si>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</si>
  <si>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</si>
  <si>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</si>
  <si>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</si>
  <si>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</si>
  <si>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</si>
  <si>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</si>
  <si>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</si>
  <si>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</si>
  <si>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</si>
  <si>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</si>
  <si>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</si>
  <si>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</si>
  <si>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</si>
  <si>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</si>
  <si>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</si>
  <si>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</si>
  <si>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</si>
  <si>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</si>
  <si>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</si>
  <si>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</si>
  <si>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</si>
  <si>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</si>
  <si>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</si>
  <si>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</si>
  <si>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</si>
  <si>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</si>
  <si>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</si>
  <si>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</si>
  <si>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</si>
  <si>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</si>
  <si>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</si>
  <si>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</si>
  <si>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</si>
  <si>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</si>
  <si>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</si>
  <si>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</si>
  <si>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</si>
  <si>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</si>
  <si>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</si>
  <si>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</si>
  <si>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</si>
  <si>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</si>
  <si>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</si>
  <si>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</si>
  <si>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</si>
  <si>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</si>
  <si>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</si>
  <si>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</si>
  <si>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</si>
  <si>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</si>
  <si>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</si>
  <si>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</si>
  <si>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</si>
  <si>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</si>
  <si>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</si>
  <si>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</si>
  <si>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</si>
  <si>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</si>
  <si>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</si>
  <si>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</si>
  <si>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</si>
  <si>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</si>
  <si>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</si>
  <si>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</si>
  <si>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</si>
  <si>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</si>
  <si>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</si>
  <si>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</si>
  <si>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</si>
  <si>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</si>
  <si>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</si>
  <si>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</si>
  <si>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</si>
  <si>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</si>
  <si>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</si>
  <si>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</si>
  <si>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</si>
  <si>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</si>
  <si>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</si>
  <si>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</si>
  <si>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</si>
  <si>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</si>
  <si>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</si>
  <si>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</si>
  <si>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</si>
  <si>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</si>
  <si>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</si>
  <si>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</si>
  <si>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</si>
  <si>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</si>
  <si>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</si>
  <si>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</si>
  <si>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</si>
  <si>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</si>
  <si>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</si>
  <si>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</si>
  <si>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</si>
  <si>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</si>
  <si>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</si>
  <si>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</si>
  <si>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</si>
  <si>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</si>
  <si>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</si>
  <si>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</si>
  <si>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</si>
  <si>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</si>
  <si>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</si>
  <si>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</si>
  <si>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</si>
  <si>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</si>
  <si>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</si>
  <si>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</si>
  <si>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</si>
  <si>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</si>
  <si>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</si>
  <si>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</si>
  <si>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</si>
  <si>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</si>
  <si>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</si>
  <si>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</si>
  <si>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</si>
  <si>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</si>
  <si>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</si>
  <si>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</si>
  <si>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</si>
  <si>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</si>
  <si>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</si>
  <si>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</si>
  <si>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</si>
  <si>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</si>
  <si>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</si>
  <si>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</si>
  <si>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</si>
  <si>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</si>
  <si>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</si>
  <si>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</si>
  <si>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</si>
  <si>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</si>
  <si>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</si>
  <si>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</si>
  <si>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</si>
  <si>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</si>
  <si>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</si>
  <si>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</si>
  <si>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</si>
  <si>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</si>
  <si>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</si>
  <si>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</si>
  <si>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</si>
  <si>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</si>
  <si>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</si>
  <si>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</si>
  <si>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</si>
  <si>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</si>
  <si>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</si>
  <si>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</si>
  <si>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</si>
  <si>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</si>
  <si>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</si>
  <si>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</si>
  <si>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</si>
  <si>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</si>
  <si>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</si>
  <si>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</si>
  <si>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</si>
  <si>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</si>
  <si>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</si>
  <si>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</si>
  <si>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</si>
  <si>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</si>
  <si>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</si>
  <si>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</si>
  <si>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</si>
  <si>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</si>
  <si>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</si>
  <si>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</si>
  <si>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</si>
  <si>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</si>
  <si>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</si>
  <si>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</si>
  <si>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</si>
  <si>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</si>
  <si>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</si>
  <si>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</si>
  <si>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</si>
  <si>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</si>
  <si>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</si>
  <si>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</si>
  <si>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</si>
  <si>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</si>
  <si>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</si>
  <si>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</si>
  <si>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</si>
  <si>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</si>
  <si>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</si>
  <si>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</si>
  <si>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</si>
  <si>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</si>
  <si>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</si>
  <si>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</si>
  <si>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</si>
  <si>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</si>
  <si>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</si>
  <si>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</si>
  <si>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</si>
  <si>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</si>
  <si>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</si>
  <si>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</si>
  <si>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</si>
  <si>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</si>
  <si>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</si>
  <si>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</si>
  <si>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</si>
  <si>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</si>
  <si>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</si>
  <si>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</si>
  <si>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</si>
  <si>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</si>
  <si>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</si>
  <si>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</si>
  <si>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</si>
  <si>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</si>
  <si>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</si>
  <si>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</si>
  <si>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</si>
  <si>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</si>
  <si>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</si>
  <si>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</si>
  <si>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</si>
  <si>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</si>
  <si>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</si>
  <si>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</si>
  <si>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</si>
  <si>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</si>
  <si>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</si>
  <si>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</si>
  <si>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</si>
  <si>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</si>
  <si>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</si>
  <si>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</si>
  <si>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</si>
  <si>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</si>
  <si>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</si>
  <si>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</si>
  <si>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</si>
  <si>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</si>
  <si>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</si>
  <si>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</si>
  <si>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</si>
  <si>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</si>
  <si>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</si>
  <si>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</si>
  <si>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</si>
  <si>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</si>
  <si>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</si>
  <si>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</si>
  <si>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</si>
  <si>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</si>
  <si>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</si>
  <si>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</si>
  <si>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</si>
  <si>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</si>
  <si>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</si>
  <si>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</si>
  <si>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</si>
  <si>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</si>
  <si>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</si>
  <si>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</si>
  <si>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</si>
  <si>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</si>
  <si>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</si>
  <si>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</si>
  <si>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</si>
  <si>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</si>
  <si>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</si>
  <si>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</si>
  <si>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</si>
  <si>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</si>
  <si>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</si>
  <si>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</si>
  <si>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</si>
  <si>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</si>
  <si>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</si>
  <si>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</si>
  <si>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</si>
  <si>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</si>
  <si>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</si>
  <si>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</si>
  <si>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</si>
  <si>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</si>
  <si>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</si>
  <si>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</si>
  <si>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</si>
  <si>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</si>
  <si>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</si>
  <si>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</si>
  <si>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</si>
  <si>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</si>
  <si>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</si>
  <si>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</si>
  <si>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</si>
  <si>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</si>
  <si>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</si>
  <si>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</si>
  <si>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</si>
  <si>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</si>
  <si>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</si>
  <si>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</si>
  <si>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</si>
  <si>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</si>
  <si>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</si>
  <si>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</si>
  <si>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</si>
  <si>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</si>
  <si>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</si>
  <si>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</si>
  <si>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</si>
  <si>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</si>
  <si>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</si>
  <si>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</si>
  <si>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</si>
  <si>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</si>
  <si>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</si>
  <si>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</si>
  <si>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</si>
  <si>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</si>
  <si>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</si>
  <si>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</si>
  <si>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</si>
  <si>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</si>
  <si>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</si>
  <si>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</si>
  <si>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</si>
  <si>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</si>
  <si>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</si>
  <si>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</si>
  <si>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</si>
  <si>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</si>
  <si>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</si>
  <si>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</si>
  <si>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</si>
  <si>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</si>
  <si>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</si>
  <si>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</si>
  <si>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</si>
  <si>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</si>
  <si>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</si>
  <si>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</si>
  <si>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</si>
  <si>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</si>
  <si>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</si>
  <si>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</si>
  <si>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</si>
  <si>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</si>
  <si>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</si>
  <si>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</si>
  <si>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</si>
  <si>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</si>
  <si>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</si>
  <si>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</si>
  <si>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</si>
  <si>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</si>
  <si>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</si>
  <si>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</si>
  <si>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</si>
  <si>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</si>
  <si>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</si>
  <si>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</si>
  <si>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</si>
  <si>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</si>
  <si>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</si>
  <si>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</si>
  <si>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</si>
  <si>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</si>
  <si>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</si>
  <si>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</si>
  <si>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</si>
  <si>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</si>
  <si>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</si>
  <si>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</si>
  <si>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</si>
  <si>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</si>
  <si>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</si>
  <si>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</si>
  <si>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</si>
  <si>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</si>
  <si>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</si>
  <si>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</si>
  <si>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</si>
  <si>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</si>
  <si>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</si>
  <si>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</si>
  <si>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</si>
  <si>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</si>
  <si>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</si>
  <si>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</si>
  <si>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</si>
  <si>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</si>
  <si>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</si>
  <si>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</si>
  <si>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</si>
  <si>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</si>
  <si>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</si>
  <si>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</si>
  <si>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</si>
  <si>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</si>
  <si>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</si>
  <si>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</si>
  <si>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</si>
  <si>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</si>
  <si>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</si>
  <si>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</si>
  <si>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</si>
  <si>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</si>
  <si>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</si>
  <si>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</si>
  <si>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</si>
  <si>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</si>
  <si>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</si>
  <si>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</si>
  <si>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</si>
  <si>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</si>
  <si>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</si>
  <si>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</si>
  <si>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</si>
  <si>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</si>
  <si>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</si>
  <si>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</si>
  <si>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</si>
  <si>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</si>
  <si>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</si>
  <si>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</si>
  <si>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</si>
  <si>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</si>
  <si>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</si>
  <si>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</si>
  <si>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</si>
  <si>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</si>
  <si>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</si>
  <si>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</si>
  <si>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</si>
  <si>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</si>
  <si>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</si>
  <si>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</si>
  <si>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</si>
  <si>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</si>
  <si>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</si>
  <si>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</si>
  <si>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</si>
  <si>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</si>
  <si>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</si>
  <si>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</si>
  <si>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</si>
  <si>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</si>
  <si>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</si>
  <si>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</si>
  <si>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</si>
  <si>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</si>
  <si>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</si>
  <si>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</si>
  <si>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</si>
  <si>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</si>
  <si>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</si>
  <si>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</si>
  <si>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</si>
  <si>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</si>
  <si>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</si>
  <si>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</si>
  <si>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</si>
  <si>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</si>
  <si>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</si>
  <si>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</si>
  <si>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</si>
  <si>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</si>
  <si>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</si>
  <si>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</si>
  <si>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</si>
  <si>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</si>
  <si>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</si>
  <si>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</si>
  <si>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</si>
  <si>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</si>
  <si>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</si>
  <si>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</si>
  <si>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</si>
  <si>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</si>
  <si>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</si>
  <si>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</si>
  <si>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</si>
  <si>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</si>
  <si>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</si>
  <si>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</si>
  <si>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</si>
  <si>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</si>
  <si>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</si>
  <si>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</si>
  <si>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</si>
  <si>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</si>
  <si>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</si>
  <si>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</si>
  <si>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</si>
  <si>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</si>
  <si>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</si>
  <si>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</si>
  <si>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</si>
  <si>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</si>
  <si>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</si>
  <si>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</si>
  <si>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</si>
  <si>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</si>
  <si>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</si>
  <si>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</si>
  <si>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</si>
  <si>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</si>
  <si>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</si>
  <si>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</si>
  <si>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</si>
  <si>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</si>
  <si>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</si>
  <si>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</si>
  <si>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</si>
  <si>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</si>
  <si>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</si>
  <si>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</si>
  <si>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</si>
  <si>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</si>
  <si>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</si>
  <si>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</si>
  <si>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</si>
  <si>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</si>
  <si>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</si>
  <si>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</si>
  <si>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</si>
  <si>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</si>
  <si>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</si>
  <si>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</si>
  <si>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</si>
  <si>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</si>
  <si>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</si>
  <si>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</si>
  <si>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</si>
  <si>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</si>
  <si>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</si>
  <si>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</si>
  <si>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</si>
  <si>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</si>
  <si>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</si>
  <si>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</si>
  <si>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</si>
  <si>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</si>
  <si>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</si>
  <si>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</si>
  <si>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</si>
  <si>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</si>
  <si>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</si>
  <si>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</si>
  <si>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</si>
  <si>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</si>
  <si>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</si>
  <si>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</si>
  <si>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</si>
  <si>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</si>
  <si>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</si>
  <si>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</si>
  <si>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</si>
  <si>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</si>
  <si>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</si>
  <si>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</si>
  <si>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</si>
  <si>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</si>
  <si>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</si>
  <si>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</si>
  <si>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</si>
  <si>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</si>
  <si>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</si>
  <si>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</si>
  <si>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</si>
  <si>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</si>
  <si>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</si>
  <si>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</si>
  <si>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</si>
  <si>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</si>
  <si>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</si>
  <si>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</si>
  <si>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</si>
  <si>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</si>
  <si>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</si>
  <si>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</si>
  <si>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</si>
  <si>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</si>
  <si>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</si>
  <si>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</si>
  <si>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</si>
  <si>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</si>
  <si>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</si>
  <si>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</si>
  <si>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</si>
  <si>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</si>
  <si>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</si>
  <si>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</si>
  <si>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</si>
  <si>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</si>
  <si>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</si>
  <si>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</si>
  <si>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</si>
  <si>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</si>
  <si>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</si>
  <si>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</si>
  <si>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</si>
  <si>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</si>
  <si>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</si>
  <si>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</si>
  <si>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</si>
  <si>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</si>
  <si>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</si>
  <si>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</si>
  <si>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</si>
  <si>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</si>
  <si>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</si>
  <si>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</si>
  <si>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</si>
  <si>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</si>
  <si>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</si>
  <si>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</si>
  <si>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</si>
  <si>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</si>
  <si>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</si>
  <si>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</si>
  <si>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</si>
  <si>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</si>
  <si>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</si>
  <si>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</si>
  <si>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</si>
  <si>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</si>
  <si>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</si>
  <si>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</si>
  <si>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</si>
  <si>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</si>
  <si>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</si>
  <si>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</si>
  <si>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</si>
  <si>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</si>
  <si>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</si>
  <si>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</si>
  <si>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</si>
  <si>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</si>
  <si>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</si>
  <si>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</si>
  <si>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</si>
  <si>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</si>
  <si>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</si>
  <si>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</si>
  <si>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</si>
  <si>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</si>
  <si>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</si>
  <si>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</si>
  <si>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</si>
  <si>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</si>
  <si>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</si>
  <si>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</si>
  <si>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</si>
  <si>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</si>
  <si>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</si>
  <si>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</si>
  <si>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</si>
  <si>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</si>
  <si>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</si>
  <si>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</si>
  <si>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</si>
  <si>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</si>
  <si>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</si>
  <si>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</si>
  <si>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</si>
  <si>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</si>
  <si>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</si>
  <si>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</si>
  <si>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</si>
  <si>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</si>
  <si>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</si>
  <si>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</si>
  <si>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</si>
  <si>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</si>
  <si>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</si>
  <si>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</si>
  <si>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</si>
  <si>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</si>
  <si>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</si>
  <si>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</si>
  <si>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</si>
  <si>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</si>
  <si>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</si>
  <si>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</si>
  <si>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</si>
  <si>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</si>
  <si>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</si>
  <si>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</si>
  <si>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</si>
  <si>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</si>
  <si>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</si>
  <si>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</si>
  <si>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</si>
  <si>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</si>
  <si>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</si>
  <si>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</si>
  <si>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</si>
  <si>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</si>
  <si>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</si>
  <si>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</si>
  <si>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</si>
  <si>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</si>
  <si>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</si>
  <si>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</si>
  <si>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</si>
  <si>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</si>
  <si>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</si>
  <si>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</si>
  <si>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</si>
  <si>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</si>
  <si>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</si>
  <si>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</si>
  <si>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</si>
  <si>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</si>
  <si>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</si>
  <si>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</si>
  <si>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</si>
  <si>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</si>
  <si>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</si>
  <si>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</si>
  <si>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</si>
  <si>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</si>
  <si>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</si>
  <si>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</si>
  <si>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</si>
  <si>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</si>
  <si>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</si>
  <si>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</si>
  <si>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</si>
  <si>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</si>
  <si>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</si>
  <si>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</si>
  <si>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</si>
  <si>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</si>
  <si>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</si>
  <si>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</si>
  <si>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</si>
  <si>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</si>
  <si>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</si>
  <si>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</si>
  <si>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</si>
  <si>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</si>
  <si>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</si>
  <si>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</si>
  <si>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</si>
  <si>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</si>
  <si>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</si>
  <si>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</si>
  <si>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</si>
  <si>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</si>
  <si>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</si>
  <si>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</si>
  <si>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</si>
  <si>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</si>
  <si>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</si>
  <si>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</si>
  <si>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</si>
  <si>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</si>
  <si>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</si>
  <si>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</si>
  <si>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</si>
  <si>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</si>
  <si>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</si>
  <si>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</si>
  <si>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</si>
  <si>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</si>
  <si>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</si>
  <si>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</si>
  <si>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</si>
  <si>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</si>
  <si>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</si>
  <si>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</si>
  <si>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</si>
  <si>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</si>
  <si>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</si>
  <si>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</si>
  <si>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</si>
  <si>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</si>
  <si>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</si>
  <si>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</si>
  <si>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</si>
  <si>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</si>
  <si>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</si>
  <si>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</si>
  <si>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</si>
  <si>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</si>
  <si>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</si>
  <si>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</si>
  <si>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</si>
  <si>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</si>
  <si>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</si>
  <si>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</si>
  <si>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</si>
  <si>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</si>
  <si>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</si>
  <si>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</si>
  <si>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</si>
  <si>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</si>
  <si>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</si>
  <si>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</si>
  <si>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</si>
  <si>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</si>
  <si>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</si>
  <si>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</si>
  <si>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</si>
  <si>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</si>
  <si>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</si>
  <si>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</si>
  <si>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</si>
  <si>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</si>
  <si>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</si>
  <si>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</si>
  <si>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</si>
  <si>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</si>
  <si>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</si>
  <si>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</si>
  <si>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</si>
  <si>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</si>
  <si>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</si>
  <si>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</si>
  <si>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</si>
  <si>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</si>
  <si>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</si>
  <si>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</si>
  <si>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</si>
  <si>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</si>
  <si>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</si>
  <si>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</si>
  <si>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</si>
  <si>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</si>
  <si>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</si>
  <si>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</si>
  <si>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</si>
  <si>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</si>
  <si>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</si>
  <si>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</si>
  <si>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</si>
  <si>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</si>
  <si>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</si>
  <si>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</si>
  <si>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</si>
  <si>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</si>
  <si>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</si>
  <si>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</si>
  <si>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</si>
  <si>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</si>
  <si>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</si>
  <si>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</si>
  <si>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</si>
  <si>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</si>
  <si>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</si>
  <si>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</si>
  <si>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</si>
  <si>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</si>
  <si>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</si>
  <si>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</si>
  <si>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</si>
  <si>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</si>
  <si>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</si>
  <si>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</si>
  <si>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</si>
  <si>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</si>
  <si>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</si>
  <si>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</si>
  <si>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</si>
  <si>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</si>
  <si>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</si>
  <si>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</si>
  <si>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</si>
  <si>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</si>
  <si>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</si>
  <si>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</si>
  <si>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</si>
  <si>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</si>
  <si>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</si>
  <si>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</si>
  <si>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</si>
  <si>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</si>
  <si>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</si>
  <si>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</si>
  <si>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</si>
  <si>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</si>
  <si>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</si>
  <si>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</si>
  <si>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</si>
  <si>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</si>
  <si>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</si>
  <si>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</si>
  <si>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</si>
  <si>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</si>
  <si>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</si>
  <si>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</si>
  <si>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</si>
  <si>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</si>
  <si>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</si>
  <si>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</si>
  <si>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</si>
  <si>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</si>
  <si>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</si>
  <si>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</si>
  <si>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</si>
  <si>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</si>
  <si>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</si>
  <si>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</si>
  <si>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</si>
  <si>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</si>
  <si>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</si>
  <si>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</si>
  <si>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</si>
  <si>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</si>
  <si>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</si>
  <si>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</si>
  <si>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</si>
  <si>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</si>
  <si>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</si>
  <si>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</si>
  <si>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</si>
  <si>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</si>
  <si>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</si>
  <si>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</si>
  <si>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</si>
  <si>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</si>
  <si>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</si>
  <si>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</si>
  <si>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</si>
  <si>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</si>
  <si>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</si>
  <si>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</si>
  <si>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</si>
  <si>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</si>
  <si>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</si>
  <si>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</si>
  <si>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</si>
  <si>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</si>
  <si>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</si>
  <si>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</si>
  <si>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</si>
  <si>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</si>
  <si>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</si>
  <si>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</si>
  <si>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</si>
  <si>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</si>
  <si>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</si>
  <si>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</si>
  <si>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</si>
  <si>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</si>
  <si>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</si>
  <si>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</si>
  <si>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</si>
  <si>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</si>
  <si>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</si>
  <si>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</si>
  <si>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</si>
  <si>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</si>
  <si>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</si>
  <si>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</si>
  <si>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</si>
  <si>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</si>
  <si>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</si>
  <si>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</si>
  <si>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</si>
  <si>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</si>
  <si>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</si>
  <si>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</si>
  <si>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</si>
  <si>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</si>
  <si>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</si>
  <si>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</si>
  <si>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</si>
  <si>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</si>
  <si>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</si>
  <si>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</si>
  <si>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</si>
  <si>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</si>
  <si>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</si>
  <si>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</si>
  <si>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</si>
  <si>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</si>
  <si>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</si>
  <si>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</si>
  <si>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</si>
  <si>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</si>
  <si>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</si>
  <si>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</si>
  <si>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</si>
  <si>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</si>
  <si>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</si>
  <si>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</si>
  <si>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</si>
  <si>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</si>
  <si>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</si>
  <si>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</si>
  <si>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</si>
  <si>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</si>
  <si>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</si>
  <si>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</si>
  <si>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</si>
  <si>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</si>
  <si>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</si>
  <si>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</si>
  <si>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</si>
  <si>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</si>
  <si>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</si>
  <si>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</si>
  <si>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</si>
  <si>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</si>
  <si>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</si>
  <si>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</si>
  <si>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</si>
  <si>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</si>
  <si>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</si>
  <si>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</si>
  <si>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</si>
  <si>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</si>
  <si>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</si>
  <si>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</si>
  <si>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</si>
  <si>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</si>
  <si>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</si>
  <si>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</si>
  <si>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</si>
  <si>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</si>
  <si>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</si>
  <si>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</si>
  <si>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</si>
  <si>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</si>
  <si>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</si>
  <si>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</si>
  <si>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</si>
  <si>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</si>
  <si>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</si>
  <si>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</si>
  <si>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</si>
  <si>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</si>
  <si>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</si>
  <si>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</si>
  <si>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</si>
  <si>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</si>
  <si>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</si>
  <si>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</si>
  <si>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</si>
  <si>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</si>
  <si>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</si>
  <si>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</si>
  <si>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</si>
  <si>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</si>
  <si>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</si>
  <si>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</si>
  <si>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</si>
  <si>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</si>
  <si>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</si>
  <si>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</si>
  <si>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</si>
  <si>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</si>
  <si>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</si>
  <si>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</si>
  <si>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</si>
  <si>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</si>
  <si>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</si>
  <si>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</si>
  <si>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</si>
  <si>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</si>
  <si>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</si>
  <si>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</si>
  <si>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</si>
  <si>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</si>
  <si>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</si>
  <si>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</si>
  <si>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</si>
  <si>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</si>
  <si>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</si>
  <si>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</si>
  <si>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</si>
  <si>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</si>
  <si>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</si>
  <si>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</si>
  <si>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</si>
  <si>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</si>
  <si>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</si>
  <si>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</si>
  <si>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</si>
  <si>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</si>
  <si>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</si>
  <si>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</si>
  <si>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</si>
  <si>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</si>
  <si>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</si>
  <si>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</si>
  <si>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</si>
  <si>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</si>
  <si>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</si>
  <si>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</si>
  <si>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</si>
  <si>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</si>
  <si>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</si>
  <si>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</si>
  <si>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</si>
  <si>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</si>
  <si>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</si>
  <si>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</si>
  <si>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</si>
  <si>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</si>
  <si>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</si>
  <si>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</si>
  <si>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</si>
  <si>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</si>
  <si>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</si>
  <si>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</si>
  <si>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</si>
  <si>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</si>
  <si>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</si>
  <si>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</si>
  <si>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</si>
  <si>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</si>
  <si>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</si>
  <si>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</si>
  <si>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</si>
  <si>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</si>
  <si>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</si>
  <si>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</si>
  <si>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</si>
  <si>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</si>
  <si>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</si>
  <si>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</si>
  <si>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</si>
  <si>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</si>
  <si>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</si>
  <si>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</si>
  <si>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</si>
  <si>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</si>
  <si>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</si>
  <si>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</si>
  <si>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</si>
  <si>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</si>
  <si>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</si>
  <si>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</si>
  <si>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</si>
  <si>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</si>
  <si>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</si>
  <si>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</si>
  <si>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</si>
  <si>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</si>
  <si>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</si>
  <si>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</si>
  <si>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</si>
  <si>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</si>
  <si>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</si>
  <si>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</si>
  <si>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</si>
  <si>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</si>
  <si>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</si>
  <si>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</si>
  <si>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</si>
  <si>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</si>
  <si>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</si>
  <si>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</si>
  <si>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</si>
  <si>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</si>
  <si>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</si>
  <si>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</si>
  <si>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</si>
  <si>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</si>
  <si>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</si>
  <si>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</si>
  <si>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</si>
  <si>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</si>
  <si>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</si>
  <si>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</si>
  <si>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</si>
  <si>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</si>
  <si>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</si>
  <si>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</si>
  <si>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</si>
  <si>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</si>
  <si>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</si>
  <si>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</si>
  <si>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</si>
  <si>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</si>
  <si>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</si>
  <si>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</si>
  <si>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</si>
  <si>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</si>
  <si>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</si>
  <si>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</si>
  <si>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</si>
  <si>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</si>
  <si>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</si>
  <si>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</si>
  <si>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</si>
  <si>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</si>
  <si>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</si>
  <si>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</si>
  <si>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</si>
  <si>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</si>
  <si>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</si>
  <si>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</si>
  <si>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</si>
  <si>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</si>
  <si>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</si>
  <si>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</si>
  <si>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</si>
  <si>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</si>
  <si>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</si>
  <si>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</si>
  <si>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</si>
  <si>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</si>
  <si>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</si>
  <si>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</si>
  <si>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</si>
  <si>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</si>
  <si>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</si>
  <si>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</si>
  <si>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</si>
  <si>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</si>
  <si>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</si>
  <si>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</si>
  <si>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</si>
  <si>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</si>
  <si>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</si>
  <si>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</si>
  <si>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</si>
  <si>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</si>
  <si>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</si>
  <si>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</si>
  <si>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</si>
  <si>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</si>
  <si>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</si>
  <si>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</si>
  <si>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</si>
  <si>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</si>
  <si>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</si>
  <si>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</si>
  <si>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</si>
  <si>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</si>
  <si>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</si>
  <si>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</si>
  <si>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</si>
  <si>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</si>
  <si>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</si>
  <si>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</si>
  <si>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</si>
  <si>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</si>
  <si>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</si>
  <si>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</si>
  <si>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</si>
  <si>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</si>
  <si>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</si>
  <si>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</si>
  <si>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</si>
  <si>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</si>
  <si>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</si>
  <si>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</si>
  <si>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</si>
  <si>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</si>
  <si>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</si>
  <si>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</si>
  <si>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</si>
  <si>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</si>
  <si>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</si>
  <si>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</si>
  <si>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</si>
  <si>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</si>
  <si>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</si>
  <si>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</si>
  <si>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</si>
  <si>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</si>
  <si>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</si>
  <si>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</si>
  <si>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</si>
  <si>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</si>
  <si>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</si>
  <si>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</si>
  <si>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</si>
  <si>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</si>
  <si>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</si>
  <si>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</si>
  <si>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</si>
  <si>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</si>
  <si>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</si>
  <si>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</si>
  <si>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</si>
  <si>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</si>
  <si>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</si>
  <si>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</si>
  <si>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</si>
  <si>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</si>
  <si>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</si>
  <si>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</si>
  <si>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</si>
  <si>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</si>
  <si>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</si>
  <si>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</si>
  <si>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</si>
  <si>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</si>
  <si>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</si>
  <si>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</si>
  <si>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</si>
  <si>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</si>
  <si>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</si>
  <si>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</si>
  <si>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</si>
  <si>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</si>
  <si>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</si>
  <si>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</si>
  <si>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</si>
  <si>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</si>
  <si>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</si>
  <si>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</si>
  <si>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</si>
  <si>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</si>
  <si>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</si>
  <si>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</si>
  <si>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</si>
  <si>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</si>
  <si>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</si>
  <si>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</si>
  <si>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</si>
  <si>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</si>
  <si>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</si>
  <si>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</si>
  <si>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</si>
  <si>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</si>
  <si>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</si>
  <si>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</si>
  <si>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</si>
  <si>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</si>
  <si>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</si>
  <si>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</si>
  <si>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</si>
  <si>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</si>
  <si>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</si>
  <si>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</si>
  <si>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</si>
  <si>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</si>
  <si>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</si>
  <si>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</si>
  <si>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</si>
  <si>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</si>
  <si>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</si>
  <si>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</si>
  <si>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</si>
  <si>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</si>
  <si>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</si>
  <si>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</si>
  <si>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</si>
  <si>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</si>
  <si>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</si>
  <si>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</si>
  <si>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</si>
  <si>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</si>
  <si>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</si>
  <si>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</si>
  <si>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</si>
  <si>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</si>
  <si>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</si>
  <si>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</si>
  <si>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</si>
  <si>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</si>
  <si>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</si>
  <si>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</si>
  <si>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</si>
  <si>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</si>
  <si>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</si>
  <si>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</si>
  <si>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</si>
  <si>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</si>
  <si>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</si>
  <si>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</si>
  <si>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</si>
  <si>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</si>
  <si>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</si>
  <si>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</si>
  <si>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</si>
  <si>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</si>
  <si>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</si>
  <si>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</si>
  <si>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</si>
  <si>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</si>
  <si>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</si>
  <si>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</si>
  <si>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</si>
  <si>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</si>
  <si>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</si>
  <si>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</si>
  <si>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</si>
  <si>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</si>
  <si>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</si>
  <si>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</si>
  <si>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</si>
  <si>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</si>
  <si>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</si>
  <si>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</si>
  <si>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</si>
  <si>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</si>
  <si>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</si>
  <si>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</si>
  <si>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</si>
  <si>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</si>
  <si>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</si>
  <si>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</si>
  <si>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</si>
  <si>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</si>
  <si>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</si>
  <si>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</si>
  <si>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</si>
  <si>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</si>
  <si>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</si>
  <si>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</si>
  <si>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</si>
  <si>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</si>
  <si>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</si>
  <si>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</si>
  <si>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</si>
  <si>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</si>
  <si>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</si>
  <si>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</si>
  <si>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</si>
  <si>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</si>
  <si>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</si>
  <si>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</si>
  <si>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</si>
  <si>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</si>
  <si>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</si>
  <si>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</si>
  <si>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</si>
  <si>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</si>
  <si>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</si>
  <si>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</si>
  <si>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</si>
  <si>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</si>
  <si>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</si>
  <si>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</si>
  <si>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</si>
  <si>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</si>
  <si>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</si>
  <si>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</si>
  <si>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</si>
  <si>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</si>
  <si>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</si>
  <si>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</si>
  <si>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</si>
  <si>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</si>
  <si>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</si>
  <si>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</si>
  <si>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</si>
  <si>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</si>
  <si>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</si>
  <si>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</si>
  <si>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</si>
  <si>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</si>
  <si>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</si>
  <si>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</si>
  <si>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</si>
  <si>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</si>
  <si>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</si>
  <si>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</si>
  <si>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</si>
  <si>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</si>
  <si>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</si>
  <si>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</si>
  <si>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</si>
  <si>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</si>
  <si>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</si>
  <si>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</si>
  <si>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</si>
  <si>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</si>
  <si>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</si>
  <si>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</si>
  <si>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</si>
  <si>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</si>
  <si>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</si>
  <si>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</si>
  <si>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</si>
  <si>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</si>
  <si>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</si>
  <si>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</si>
  <si>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</si>
  <si>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</si>
  <si>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</si>
  <si>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</si>
  <si>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</si>
  <si>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</si>
  <si>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</si>
  <si>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</si>
  <si>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</si>
  <si>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</si>
  <si>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</si>
  <si>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</si>
  <si>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</si>
  <si>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</si>
  <si>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</si>
  <si>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</si>
  <si>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</si>
  <si>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</si>
  <si>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</si>
  <si>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</si>
  <si>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</si>
  <si>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</si>
  <si>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</si>
  <si>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</si>
  <si>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</si>
  <si>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</si>
  <si>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</si>
  <si>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</si>
  <si>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</si>
  <si>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</si>
  <si>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</si>
  <si>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</si>
  <si>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</si>
  <si>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</si>
  <si>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</si>
  <si>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</si>
  <si>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</si>
  <si>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</si>
  <si>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</si>
  <si>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</si>
  <si>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</si>
  <si>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</si>
  <si>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</si>
  <si>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</si>
  <si>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</si>
  <si>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</si>
  <si>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</si>
  <si>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</si>
  <si>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</si>
  <si>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</si>
  <si>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</si>
  <si>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</si>
  <si>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</si>
  <si>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</si>
  <si>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</si>
  <si>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</si>
  <si>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</si>
  <si>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</si>
  <si>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</si>
  <si>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</si>
  <si>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</si>
  <si>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</si>
  <si>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</si>
  <si>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</si>
  <si>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</si>
  <si>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</si>
  <si>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</si>
  <si>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</si>
  <si>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</si>
  <si>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</si>
  <si>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</si>
  <si>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</si>
  <si>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</si>
  <si>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</si>
  <si>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</si>
  <si>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</si>
  <si>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</si>
  <si>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</si>
  <si>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</si>
  <si>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</si>
  <si>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</si>
  <si>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</si>
  <si>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</si>
  <si>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</si>
  <si>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</si>
  <si>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</si>
  <si>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</si>
  <si>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</si>
  <si>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</si>
  <si>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</si>
  <si>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</si>
  <si>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</si>
  <si>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</si>
  <si>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</si>
  <si>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</si>
  <si>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</si>
  <si>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</si>
  <si>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</si>
  <si>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</si>
  <si>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</si>
  <si>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</si>
  <si>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</si>
  <si>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</si>
  <si>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</si>
  <si>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</si>
  <si>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</si>
  <si>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</si>
  <si>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</si>
  <si>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</si>
  <si>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</si>
  <si>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</si>
  <si>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</si>
  <si>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</si>
  <si>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</si>
  <si>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</si>
  <si>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</si>
  <si>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</si>
  <si>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</si>
  <si>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</si>
  <si>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</si>
  <si>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</si>
  <si>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</si>
  <si>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</si>
  <si>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</si>
  <si>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</si>
  <si>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</si>
  <si>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</si>
  <si>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</si>
  <si>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</si>
  <si>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</si>
  <si>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</si>
  <si>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</si>
  <si>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</si>
  <si>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</si>
  <si>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</si>
  <si>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</si>
  <si>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</si>
  <si>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</si>
  <si>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</si>
  <si>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</si>
  <si>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</si>
  <si>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</si>
  <si>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</si>
  <si>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</si>
  <si>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</si>
  <si>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</si>
  <si>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</si>
  <si>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</si>
  <si>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</si>
  <si>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</si>
  <si>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</si>
  <si>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</si>
  <si>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</si>
  <si>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</si>
  <si>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</si>
  <si>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</si>
  <si>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</si>
  <si>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</si>
  <si>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</si>
  <si>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</si>
  <si>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</si>
  <si>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</si>
  <si>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</si>
  <si>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</si>
  <si>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</si>
  <si>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</si>
  <si>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</si>
  <si>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</si>
  <si>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</si>
  <si>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</si>
  <si>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</si>
  <si>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</si>
  <si>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</si>
  <si>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</si>
  <si>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</si>
  <si>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</si>
  <si>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</si>
  <si>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</si>
  <si>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</si>
  <si>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</si>
  <si>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</si>
  <si>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</si>
  <si>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</si>
  <si>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</si>
  <si>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</si>
  <si>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</si>
  <si>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</si>
  <si>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</si>
  <si>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</si>
  <si>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</si>
  <si>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</si>
  <si>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</si>
  <si>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</si>
  <si>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</si>
  <si>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</si>
  <si>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</si>
  <si>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</si>
  <si>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</si>
  <si>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</si>
  <si>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</si>
  <si>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</si>
  <si>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</si>
  <si>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</si>
  <si>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</si>
  <si>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</si>
  <si>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</si>
  <si>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</si>
  <si>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</si>
  <si>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</si>
  <si>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</si>
  <si>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</si>
  <si>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</si>
  <si>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</si>
  <si>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</si>
  <si>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</si>
  <si>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</si>
  <si>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</si>
  <si>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</si>
  <si>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</si>
  <si>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</si>
  <si>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</si>
  <si>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</si>
  <si>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</si>
  <si>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</si>
  <si>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</si>
  <si>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</si>
  <si>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</si>
  <si>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</si>
  <si>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</si>
  <si>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</si>
  <si>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</si>
  <si>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</si>
  <si>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</si>
  <si>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</si>
  <si>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</si>
  <si>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</si>
  <si>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</si>
  <si>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</si>
  <si>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</si>
  <si>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</si>
  <si>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</si>
  <si>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</si>
  <si>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</si>
  <si>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</si>
  <si>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</si>
  <si>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</si>
  <si>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</si>
  <si>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</si>
  <si>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</si>
  <si>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</si>
  <si>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</si>
  <si>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</si>
  <si>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</si>
  <si>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</si>
  <si>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</si>
  <si>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</si>
  <si>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</si>
  <si>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</si>
  <si>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</si>
  <si>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</si>
  <si>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</si>
  <si>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</si>
  <si>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</si>
  <si>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</si>
  <si>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</si>
  <si>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</si>
  <si>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</si>
  <si>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</si>
  <si>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</si>
  <si>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</si>
  <si>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</si>
  <si>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</si>
  <si>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</si>
  <si>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</si>
  <si>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</si>
  <si>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</si>
  <si>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</si>
  <si>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</si>
  <si>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</si>
  <si>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</si>
  <si>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</si>
  <si>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</si>
  <si>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</si>
  <si>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</si>
  <si>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</si>
  <si>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</si>
  <si>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</si>
  <si>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</si>
  <si>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</si>
  <si>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</si>
  <si>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</si>
  <si>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</si>
  <si>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</si>
  <si>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</si>
  <si>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</si>
  <si>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</si>
  <si>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</si>
  <si>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</si>
  <si>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</si>
  <si>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</si>
  <si>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</si>
  <si>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</si>
  <si>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</si>
  <si>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</si>
  <si>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</si>
  <si>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</si>
  <si>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</si>
  <si>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</si>
  <si>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</si>
  <si>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</si>
  <si>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</si>
  <si>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</si>
  <si>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</si>
  <si>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</si>
  <si>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</si>
  <si>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</si>
  <si>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</si>
  <si>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</si>
  <si>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</si>
  <si>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</si>
  <si>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</si>
  <si>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</si>
  <si>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</si>
  <si>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</si>
  <si>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</si>
  <si>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</si>
  <si>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</si>
  <si>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</si>
  <si>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</si>
  <si>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</si>
  <si>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</si>
  <si>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</si>
  <si>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</si>
  <si>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</si>
  <si>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</si>
  <si>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</si>
  <si>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</si>
  <si>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</si>
  <si>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</si>
  <si>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</si>
  <si>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</si>
  <si>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</si>
  <si>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</si>
  <si>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</si>
  <si>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</si>
  <si>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</si>
  <si>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</si>
  <si>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</si>
  <si>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</si>
  <si>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</si>
  <si>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</si>
  <si>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</si>
  <si>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</si>
  <si>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</si>
  <si>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</si>
  <si>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</si>
  <si>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</si>
  <si>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</si>
  <si>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</si>
  <si>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</si>
  <si>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</si>
  <si>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</si>
  <si>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</si>
  <si>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</si>
  <si>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</si>
  <si>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</si>
  <si>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</si>
  <si>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</si>
  <si>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</si>
  <si>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</si>
  <si>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</si>
  <si>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</si>
  <si>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</si>
  <si>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</si>
  <si>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</si>
  <si>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</si>
  <si>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</si>
  <si>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</si>
  <si>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</si>
  <si>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</si>
  <si>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</si>
  <si>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</si>
  <si>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</si>
  <si>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</si>
  <si>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</si>
  <si>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</si>
  <si>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</si>
  <si>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</si>
  <si>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</si>
  <si>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</si>
  <si>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</si>
  <si>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</si>
  <si>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</si>
  <si>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</si>
  <si>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</si>
  <si>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</si>
  <si>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</si>
  <si>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</si>
  <si>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</si>
  <si>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</si>
  <si>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</si>
  <si>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</si>
  <si>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</si>
  <si>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</si>
  <si>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</si>
  <si>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</si>
  <si>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</si>
  <si>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</si>
  <si>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</si>
  <si>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</si>
  <si>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</si>
  <si>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</si>
  <si>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</si>
  <si>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</si>
  <si>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</si>
  <si>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</si>
  <si>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</si>
  <si>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</si>
  <si>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</si>
  <si>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</si>
  <si>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</si>
  <si>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</si>
  <si>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</si>
  <si>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</si>
  <si>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</si>
  <si>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</si>
  <si>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</si>
  <si>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</si>
  <si>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</si>
  <si>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</si>
  <si>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</si>
  <si>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</si>
  <si>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</si>
  <si>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</si>
  <si>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</si>
  <si>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</si>
  <si>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</si>
  <si>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</si>
  <si>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</si>
  <si>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</si>
  <si>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</si>
  <si>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</si>
  <si>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</si>
  <si>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</si>
  <si>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</si>
  <si>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</si>
  <si>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</si>
  <si>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</si>
  <si>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</si>
  <si>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</si>
  <si>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</si>
  <si>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</si>
  <si>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</si>
  <si>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</si>
  <si>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</si>
  <si>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</si>
  <si>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</si>
  <si>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</si>
  <si>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</si>
  <si>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</si>
  <si>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</si>
  <si>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</si>
  <si>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</si>
  <si>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</si>
  <si>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</si>
  <si>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</si>
  <si>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</si>
  <si>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</si>
  <si>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</si>
  <si>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</si>
  <si>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</si>
  <si>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</si>
  <si>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</si>
  <si>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</si>
  <si>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</si>
  <si>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</si>
  <si>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</si>
  <si>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</si>
  <si>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</si>
  <si>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</si>
  <si>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</si>
  <si>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</si>
  <si>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</si>
  <si>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</si>
  <si>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</si>
  <si>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</si>
  <si>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</si>
  <si>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</si>
  <si>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</si>
  <si>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</si>
  <si>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</si>
  <si>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</si>
  <si>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</si>
  <si>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</si>
  <si>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</si>
  <si>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</si>
  <si>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</si>
  <si>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</si>
  <si>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</si>
  <si>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</si>
  <si>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</si>
  <si>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</si>
  <si>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</si>
  <si>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</si>
  <si>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</si>
  <si>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</si>
  <si>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</si>
  <si>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</si>
  <si>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</si>
  <si>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</si>
  <si>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</si>
  <si>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</si>
  <si>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</si>
  <si>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</si>
  <si>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</si>
  <si>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</si>
  <si>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</si>
  <si>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</si>
  <si>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</si>
  <si>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</si>
  <si>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</si>
  <si>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</si>
  <si>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</si>
  <si>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</si>
  <si>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</si>
  <si>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</si>
  <si>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</si>
  <si>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</si>
  <si>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</si>
  <si>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</si>
  <si>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</si>
  <si>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</si>
  <si>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</si>
  <si>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</si>
  <si>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</si>
  <si>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</si>
  <si>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</si>
  <si>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</si>
  <si>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</si>
  <si>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</si>
  <si>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</si>
  <si>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</si>
  <si>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</si>
  <si>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</si>
  <si>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</si>
  <si>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</si>
  <si>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</si>
  <si>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</si>
  <si>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</si>
  <si>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</si>
  <si>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</si>
  <si>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</si>
  <si>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</si>
  <si>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</si>
  <si>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</si>
  <si>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</si>
  <si>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</si>
  <si>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</si>
  <si>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</si>
  <si>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</si>
  <si>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</si>
  <si>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</si>
  <si>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</si>
  <si>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</si>
  <si>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</si>
  <si>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</si>
  <si>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</si>
  <si>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</si>
  <si>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</si>
  <si>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</si>
  <si>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</si>
  <si>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</si>
  <si>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</si>
  <si>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</si>
  <si>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</si>
  <si>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</si>
  <si>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</si>
  <si>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</si>
  <si>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</si>
  <si>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</si>
  <si>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</si>
  <si>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</si>
  <si>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</si>
  <si>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</si>
  <si>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</si>
  <si>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</si>
  <si>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</si>
  <si>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</si>
  <si>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</si>
  <si>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</si>
  <si>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</si>
  <si>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</si>
  <si>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</si>
  <si>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</si>
  <si>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</si>
  <si>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</si>
  <si>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</si>
  <si>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</si>
  <si>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</si>
  <si>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</si>
  <si>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</si>
  <si>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</si>
  <si>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</si>
  <si>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</si>
  <si>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</si>
  <si>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</si>
  <si>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</si>
  <si>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</si>
  <si>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</si>
  <si>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</si>
  <si>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</si>
  <si>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</si>
  <si>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</si>
  <si>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</si>
  <si>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</si>
  <si>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</si>
  <si>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</si>
  <si>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</si>
  <si>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</si>
  <si>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</si>
  <si>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</si>
  <si>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</si>
  <si>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</si>
  <si>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</si>
  <si>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</si>
  <si>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</si>
  <si>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</si>
  <si>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</si>
  <si>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</si>
  <si>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</si>
  <si>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</si>
  <si>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</si>
  <si>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</si>
  <si>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</si>
  <si>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</si>
  <si>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</si>
  <si>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</si>
  <si>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</si>
  <si>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</si>
  <si>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</si>
  <si>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</si>
  <si>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</si>
  <si>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</si>
  <si>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</si>
  <si>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</si>
  <si>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</si>
  <si>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</si>
  <si>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</si>
  <si>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</si>
  <si>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</si>
  <si>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</si>
  <si>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</si>
  <si>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</si>
  <si>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</si>
  <si>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</si>
  <si>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</si>
  <si>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</si>
  <si>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</si>
  <si>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</si>
  <si>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</si>
  <si>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</si>
  <si>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</si>
  <si>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</si>
  <si>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</si>
  <si>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</si>
  <si>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</si>
  <si>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</si>
  <si>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</si>
  <si>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</si>
  <si>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</si>
  <si>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</si>
  <si>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</si>
  <si>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</si>
  <si>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</si>
  <si>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</si>
  <si>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</si>
  <si>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</si>
  <si>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</si>
  <si>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</si>
  <si>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</si>
  <si>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</si>
  <si>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</si>
  <si>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</si>
  <si>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</si>
  <si>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</si>
  <si>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</si>
  <si>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</si>
  <si>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</si>
  <si>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</si>
  <si>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</si>
  <si>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</si>
  <si>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</si>
  <si>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</si>
  <si>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</si>
  <si>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</si>
  <si>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</si>
  <si>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</si>
  <si>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</si>
  <si>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</si>
  <si>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</si>
  <si>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</si>
  <si>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</si>
  <si>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</si>
  <si>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</si>
  <si>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</si>
  <si>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</si>
  <si>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</si>
  <si>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</si>
  <si>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</si>
  <si>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</si>
  <si>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</si>
  <si>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</si>
  <si>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</si>
  <si>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</si>
  <si>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</si>
  <si>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</si>
  <si>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</si>
  <si>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</si>
  <si>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</si>
  <si>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</si>
  <si>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</si>
  <si>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</si>
  <si>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</si>
  <si>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</si>
  <si>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</si>
  <si>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</si>
  <si>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</si>
  <si>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</si>
  <si>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</si>
  <si>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</si>
  <si>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</si>
  <si>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</si>
  <si>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</si>
  <si>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</si>
  <si>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</si>
  <si>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</si>
  <si>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</si>
  <si>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</si>
  <si>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</si>
  <si>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</si>
  <si>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</si>
  <si>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</si>
  <si>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</si>
  <si>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</si>
  <si>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</si>
  <si>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</si>
  <si>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</si>
  <si>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</si>
  <si>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</si>
  <si>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</si>
  <si>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</si>
  <si>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</si>
  <si>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</si>
  <si>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</si>
  <si>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</si>
  <si>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</si>
  <si>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</si>
  <si>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</si>
  <si>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</si>
  <si>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</si>
  <si>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</si>
  <si>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</si>
  <si>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</si>
  <si>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</si>
  <si>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</si>
  <si>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</si>
  <si>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</si>
  <si>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</si>
  <si>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</si>
  <si>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</si>
  <si>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</si>
  <si>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</si>
  <si>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</si>
  <si>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</si>
  <si>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</si>
  <si>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</si>
  <si>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</si>
  <si>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</si>
  <si>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</si>
  <si>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</si>
  <si>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</si>
  <si>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</si>
  <si>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</si>
  <si>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</si>
  <si>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</si>
  <si>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</si>
  <si>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</si>
  <si>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</si>
  <si>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</si>
  <si>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</si>
  <si>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</si>
  <si>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</si>
  <si>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</si>
  <si>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</si>
  <si>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</si>
  <si>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</si>
  <si>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</si>
  <si>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</si>
  <si>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</si>
  <si>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</si>
  <si>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</si>
  <si>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</si>
  <si>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</si>
  <si>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</si>
  <si>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</si>
  <si>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</si>
  <si>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</si>
  <si>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</si>
  <si>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</si>
  <si>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</si>
  <si>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</si>
  <si>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</si>
  <si>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</si>
  <si>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</si>
  <si>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</si>
  <si>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</si>
  <si>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</si>
  <si>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</si>
  <si>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</si>
  <si>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</si>
  <si>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</si>
  <si>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</si>
  <si>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</si>
  <si>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</si>
  <si>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</si>
  <si>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</si>
  <si>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</si>
  <si>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</si>
  <si>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</si>
  <si>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</si>
  <si>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</si>
  <si>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</si>
  <si>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</si>
  <si>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</si>
  <si>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</si>
  <si>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</si>
  <si>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</si>
  <si>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</si>
  <si>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</si>
  <si>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</si>
  <si>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</si>
  <si>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</si>
  <si>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</si>
  <si>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</si>
  <si>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</si>
  <si>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</si>
  <si>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</si>
  <si>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</si>
  <si>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</si>
  <si>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</si>
  <si>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</si>
  <si>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</si>
  <si>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</si>
  <si>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</si>
  <si>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</si>
  <si>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</si>
  <si>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</si>
  <si>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</si>
  <si>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</si>
  <si>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</si>
  <si>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</si>
  <si>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</si>
  <si>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</si>
  <si>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</si>
  <si>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</si>
  <si>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</si>
  <si>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</si>
  <si>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</si>
  <si>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</si>
  <si>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</si>
  <si>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</si>
  <si>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</si>
  <si>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</si>
  <si>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</si>
  <si>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</si>
  <si>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</si>
  <si>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</si>
  <si>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</si>
  <si>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</si>
  <si>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</si>
  <si>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</si>
  <si>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</si>
  <si>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</si>
  <si>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</si>
  <si>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</si>
  <si>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</si>
  <si>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</si>
  <si>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</si>
  <si>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</si>
  <si>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</si>
  <si>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</si>
  <si>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</si>
  <si>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</si>
  <si>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</si>
  <si>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</si>
  <si>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</si>
  <si>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</si>
  <si>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</si>
  <si>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</si>
  <si>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</si>
  <si>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</si>
  <si>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</si>
  <si>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</si>
  <si>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</si>
  <si>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</si>
  <si>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</si>
  <si>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</si>
  <si>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</si>
  <si>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</si>
  <si>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</si>
  <si>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</si>
  <si>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</si>
  <si>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</si>
  <si>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</si>
  <si>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</si>
  <si>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</si>
  <si>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</si>
  <si>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</si>
  <si>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</si>
  <si>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</si>
  <si>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</si>
  <si>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</si>
  <si>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</si>
  <si>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</si>
  <si>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</si>
  <si>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</si>
  <si>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</si>
  <si>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</si>
  <si>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</si>
  <si>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</si>
  <si>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</si>
  <si>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</si>
  <si>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</si>
  <si>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</si>
  <si>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</si>
  <si>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</si>
  <si>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</si>
  <si>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</si>
  <si>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</si>
  <si>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</si>
  <si>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</si>
  <si>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</si>
  <si>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</si>
  <si>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</si>
  <si>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</si>
  <si>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</si>
  <si>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</si>
  <si>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</si>
  <si>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</si>
  <si>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</si>
  <si>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</si>
  <si>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</si>
  <si>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</si>
  <si>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</si>
  <si>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</si>
  <si>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</si>
  <si>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</si>
  <si>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</si>
  <si>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</si>
  <si>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</si>
  <si>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</si>
  <si>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</si>
  <si>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</si>
  <si>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</si>
  <si>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</si>
  <si>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</si>
  <si>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</si>
  <si>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</si>
  <si>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</si>
  <si>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</si>
  <si>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</si>
  <si>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</si>
  <si>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</si>
  <si>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</si>
  <si>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</si>
  <si>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</si>
  <si>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</si>
  <si>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</si>
  <si>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</si>
  <si>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</si>
  <si>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</si>
  <si>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</si>
  <si>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</si>
  <si>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</si>
  <si>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</si>
  <si>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</si>
  <si>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</si>
  <si>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</si>
  <si>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</si>
  <si>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</si>
  <si>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</si>
  <si>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</si>
  <si>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</si>
  <si>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</si>
  <si>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</si>
  <si>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</si>
  <si>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</si>
  <si>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</si>
  <si>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</si>
  <si>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</si>
  <si>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</si>
  <si>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</si>
  <si>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</si>
  <si>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</si>
  <si>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</si>
  <si>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</si>
  <si>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</si>
  <si>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</si>
  <si>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</si>
  <si>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</si>
  <si>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</si>
  <si>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</si>
  <si>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</si>
  <si>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</si>
  <si>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</si>
  <si>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</si>
  <si>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</si>
  <si>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</si>
  <si>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</si>
  <si>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</si>
  <si>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</si>
  <si>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</si>
  <si>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</si>
  <si>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</si>
  <si>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</si>
  <si>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</si>
  <si>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</si>
  <si>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</si>
  <si>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</si>
  <si>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</si>
  <si>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</si>
  <si>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</si>
  <si>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</si>
  <si>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</si>
  <si>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</si>
  <si>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</si>
  <si>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</si>
  <si>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</si>
  <si>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</si>
  <si>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</si>
  <si>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</si>
  <si>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</si>
  <si>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</si>
  <si>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</si>
  <si>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</si>
  <si>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</si>
  <si>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</si>
  <si>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</si>
  <si>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</si>
  <si>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</si>
  <si>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</si>
  <si>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</si>
  <si>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</si>
  <si>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</si>
  <si>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</si>
  <si>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</si>
  <si>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</si>
  <si>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</si>
  <si>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</si>
  <si>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</si>
  <si>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</si>
  <si>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</si>
  <si>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</si>
  <si>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</si>
  <si>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</si>
  <si>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</si>
  <si>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</si>
  <si>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</si>
  <si>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</si>
  <si>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</si>
  <si>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</si>
  <si>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</si>
  <si>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</si>
  <si>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</si>
  <si>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</si>
  <si>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</si>
  <si>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</si>
  <si>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</si>
  <si>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</si>
  <si>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</si>
  <si>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</si>
  <si>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</si>
  <si>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</si>
  <si>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</si>
  <si>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</si>
  <si>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</si>
  <si>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</si>
  <si>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</si>
  <si>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</si>
  <si>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</si>
  <si>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</si>
  <si>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</si>
  <si>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</si>
  <si>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</si>
  <si>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</si>
  <si>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</si>
  <si>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</si>
  <si>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</si>
  <si>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</si>
  <si>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</si>
  <si>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</si>
  <si>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</si>
  <si>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</si>
  <si>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</si>
  <si>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</si>
  <si>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</si>
  <si>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</si>
  <si>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</si>
  <si>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</si>
  <si>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</si>
  <si>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</si>
  <si>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</si>
  <si>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</si>
  <si>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</si>
  <si>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</si>
  <si>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</si>
  <si>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</si>
  <si>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</si>
  <si>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</si>
  <si>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</si>
  <si>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</si>
  <si>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</si>
  <si>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</si>
  <si>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</si>
  <si>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</si>
  <si>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</si>
  <si>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</si>
  <si>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</si>
  <si>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</si>
  <si>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</si>
  <si>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</si>
  <si>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</si>
  <si>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</si>
  <si>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</si>
  <si>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</si>
  <si>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</si>
  <si>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</si>
  <si>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</si>
  <si>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</si>
  <si>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</si>
  <si>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</si>
  <si>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</si>
  <si>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</si>
  <si>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</si>
  <si>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</si>
  <si>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</si>
  <si>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</si>
  <si>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</si>
  <si>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</si>
  <si>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</si>
  <si>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</si>
  <si>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</si>
  <si>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</si>
  <si>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</si>
  <si>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</si>
  <si>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</si>
  <si>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</si>
  <si>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</si>
  <si>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</si>
  <si>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</si>
  <si>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</si>
  <si>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</si>
  <si>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</si>
  <si>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</si>
  <si>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</si>
  <si>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</si>
  <si>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</si>
  <si>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</si>
  <si>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</si>
  <si>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</si>
  <si>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</si>
  <si>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</si>
  <si>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</si>
  <si>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</si>
  <si>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</si>
  <si>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</si>
  <si>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</si>
  <si>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</si>
  <si>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</si>
  <si>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</si>
  <si>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</si>
  <si>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</si>
  <si>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</si>
  <si>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</si>
  <si>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</si>
  <si>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</si>
  <si>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</si>
  <si>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</si>
  <si>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</si>
  <si>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</si>
  <si>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</si>
  <si>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</si>
  <si>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</si>
  <si>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</si>
  <si>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</si>
  <si>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</si>
  <si>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</si>
  <si>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</si>
  <si>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</si>
  <si>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</si>
  <si>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</si>
  <si>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</si>
  <si>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</si>
  <si>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</si>
  <si>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</si>
  <si>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</si>
  <si>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</si>
  <si>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</si>
  <si>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</si>
  <si>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</si>
  <si>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</si>
  <si>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</si>
  <si>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</si>
  <si>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</si>
  <si>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</si>
  <si>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</si>
  <si>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</si>
  <si>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</si>
  <si>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</si>
  <si>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</si>
  <si>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</si>
  <si>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</si>
  <si>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</si>
  <si>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</si>
  <si>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</si>
  <si>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</si>
  <si>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</si>
  <si>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</si>
  <si>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</si>
  <si>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</si>
  <si>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</si>
  <si>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</si>
  <si>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</si>
  <si>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</si>
  <si>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</si>
  <si>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</si>
  <si>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</si>
  <si>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</si>
  <si>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</si>
  <si>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</si>
  <si>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</si>
  <si>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</si>
  <si>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</si>
  <si>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</si>
  <si>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</si>
  <si>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</si>
  <si>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</si>
  <si>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</si>
  <si>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</si>
  <si>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</si>
  <si>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</si>
  <si>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</si>
  <si>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</si>
  <si>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</si>
  <si>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</si>
  <si>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</si>
  <si>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</si>
  <si>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</si>
  <si>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</si>
  <si>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</si>
  <si>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</si>
  <si>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</si>
  <si>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</si>
  <si>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</si>
  <si>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</si>
  <si>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</si>
  <si>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</si>
  <si>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</si>
  <si>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</si>
  <si>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</si>
  <si>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</si>
  <si>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</si>
  <si>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</si>
  <si>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</si>
  <si>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</si>
  <si>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</si>
  <si>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</si>
  <si>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</si>
  <si>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</si>
  <si>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</si>
  <si>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</si>
  <si>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</si>
  <si>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</si>
  <si>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</si>
  <si>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</si>
  <si>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</si>
  <si>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</si>
  <si>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</si>
  <si>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</si>
  <si>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</si>
  <si>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</si>
  <si>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</si>
  <si>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</si>
  <si>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</si>
  <si>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</si>
  <si>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</si>
  <si>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</si>
  <si>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</si>
  <si>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</si>
  <si>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</si>
  <si>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</si>
  <si>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</si>
  <si>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</si>
  <si>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</si>
  <si>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</si>
  <si>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</si>
  <si>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</si>
  <si>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</si>
  <si>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</si>
  <si>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</si>
  <si>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</si>
  <si>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</si>
  <si>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</si>
  <si>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</si>
  <si>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</si>
  <si>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</si>
  <si>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</si>
  <si>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</si>
  <si>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</si>
  <si>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</si>
  <si>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</si>
  <si>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</si>
  <si>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</si>
  <si>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</si>
  <si>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</si>
  <si>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</si>
  <si>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</si>
  <si>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</si>
  <si>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</si>
  <si>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</si>
  <si>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</si>
  <si>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</si>
  <si>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</si>
  <si>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</si>
  <si>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</si>
  <si>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</si>
  <si>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</si>
  <si>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</si>
  <si>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</si>
  <si>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</si>
  <si>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</si>
  <si>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</si>
  <si>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</si>
  <si>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</si>
  <si>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</si>
  <si>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</si>
  <si>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</si>
  <si>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</si>
  <si>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</si>
  <si>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</si>
  <si>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</si>
  <si>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</si>
  <si>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</si>
  <si>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</si>
  <si>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</si>
  <si>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</si>
  <si>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</si>
  <si>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</si>
  <si>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</si>
  <si>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</si>
  <si>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</si>
  <si>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</si>
  <si>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</si>
  <si>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</si>
  <si>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</si>
  <si>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</si>
  <si>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</si>
  <si>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</si>
  <si>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</si>
  <si>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</si>
  <si>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</si>
  <si>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</si>
  <si>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</si>
  <si>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</si>
  <si>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</si>
  <si>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</si>
  <si>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</si>
  <si>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</si>
  <si>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</si>
  <si>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</si>
  <si>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</si>
  <si>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</si>
  <si>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</si>
  <si>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</si>
  <si>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</si>
  <si>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</si>
  <si>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</si>
  <si>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</si>
  <si>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</si>
  <si>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</si>
  <si>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</si>
  <si>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</si>
  <si>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</si>
  <si>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</si>
  <si>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</si>
  <si>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</si>
  <si>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</si>
  <si>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</si>
  <si>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</si>
  <si>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</si>
  <si>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</si>
  <si>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</si>
  <si>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</si>
  <si>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</si>
  <si>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</si>
  <si>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</si>
  <si>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</si>
  <si>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</si>
  <si>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</si>
  <si>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</si>
  <si>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</si>
  <si>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</si>
  <si>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</si>
  <si>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</si>
  <si>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</si>
  <si>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</si>
  <si>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</si>
  <si>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</si>
  <si>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</si>
  <si>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</si>
  <si>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</si>
  <si>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</si>
  <si>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</si>
  <si>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</si>
  <si>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</si>
  <si>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</si>
  <si>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</si>
  <si>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</si>
  <si>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</si>
  <si>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</si>
  <si>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</si>
  <si>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</si>
  <si>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</si>
  <si>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</si>
  <si>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</si>
  <si>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</si>
  <si>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</si>
  <si>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</si>
  <si>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</si>
  <si>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</si>
  <si>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</si>
  <si>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</si>
  <si>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</si>
  <si>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</si>
  <si>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</si>
  <si>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</si>
  <si>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</si>
  <si>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</si>
  <si>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</si>
  <si>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</si>
  <si>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</si>
  <si>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</si>
  <si>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</si>
  <si>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</si>
  <si>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</si>
  <si>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</si>
  <si>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</si>
  <si>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</si>
  <si>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</si>
  <si>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</si>
  <si>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</si>
  <si>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</si>
  <si>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</si>
  <si>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</si>
  <si>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</si>
  <si>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</si>
  <si>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</si>
  <si>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</si>
  <si>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</si>
  <si>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</si>
  <si>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</si>
  <si>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</si>
  <si>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</si>
  <si>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</si>
  <si>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</si>
  <si>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</si>
  <si>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</si>
  <si>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</si>
  <si>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</si>
  <si>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</si>
  <si>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</si>
  <si>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</si>
  <si>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</si>
  <si>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</si>
  <si>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</si>
  <si>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</si>
  <si>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</si>
  <si>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</si>
  <si>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</si>
  <si>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</si>
  <si>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</si>
  <si>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</si>
  <si>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</si>
  <si>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</si>
  <si>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</si>
  <si>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</si>
  <si>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</si>
  <si>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</si>
  <si>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</si>
  <si>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</si>
  <si>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</si>
  <si>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</si>
  <si>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</si>
  <si>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</si>
  <si>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</si>
  <si>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</si>
  <si>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</si>
  <si>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</si>
  <si>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</si>
  <si>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</si>
  <si>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</si>
  <si>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</si>
  <si>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</si>
  <si>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</si>
  <si>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</si>
  <si>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</si>
  <si>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</si>
  <si>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</si>
  <si>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</si>
  <si>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</si>
  <si>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</si>
  <si>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</si>
  <si>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</si>
  <si>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</si>
  <si>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</si>
  <si>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</si>
  <si>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</si>
  <si>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</si>
  <si>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</si>
  <si>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</si>
  <si>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</si>
  <si>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</si>
  <si>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</si>
  <si>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</si>
  <si>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</si>
  <si>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</si>
  <si>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</si>
  <si>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</si>
  <si>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</si>
  <si>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</si>
  <si>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</si>
  <si>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</si>
  <si>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</si>
  <si>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</si>
  <si>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</si>
  <si>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</si>
  <si>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</si>
  <si>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</si>
  <si>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</si>
  <si>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</si>
  <si>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</si>
  <si>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</si>
  <si>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</si>
  <si>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</si>
  <si>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</si>
  <si>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</si>
  <si>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</si>
  <si>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</si>
  <si>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</si>
  <si>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</si>
  <si>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</si>
  <si>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</si>
  <si>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</si>
  <si>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</si>
  <si>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</si>
  <si>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</si>
  <si>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</si>
  <si>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</si>
  <si>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</si>
  <si>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</si>
  <si>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</si>
  <si>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</si>
  <si>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</si>
  <si>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</si>
  <si>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</si>
  <si>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</si>
  <si>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</si>
  <si>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</si>
  <si>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</si>
  <si>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</si>
  <si>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</si>
  <si>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</si>
  <si>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</si>
  <si>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</si>
  <si>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</si>
  <si>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</si>
  <si>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</si>
  <si>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</si>
  <si>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</si>
  <si>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</si>
  <si>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</si>
  <si>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</si>
  <si>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</si>
  <si>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</si>
  <si>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</si>
  <si>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</si>
  <si>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</si>
  <si>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</si>
  <si>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</si>
  <si>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</si>
  <si>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</si>
  <si>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</si>
  <si>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</si>
  <si>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</si>
  <si>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</si>
  <si>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</si>
  <si>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</si>
  <si>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</si>
  <si>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</si>
  <si>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</si>
  <si>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</si>
  <si>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</si>
  <si>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</si>
  <si>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</si>
  <si>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</si>
  <si>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</si>
  <si>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</si>
  <si>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</si>
  <si>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</si>
  <si>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</si>
  <si>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</si>
  <si>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</si>
  <si>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</si>
  <si>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</si>
  <si>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</si>
  <si>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</si>
  <si>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</si>
  <si>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</si>
  <si>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</si>
  <si>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</si>
  <si>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</si>
  <si>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</si>
  <si>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</si>
  <si>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</si>
  <si>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</si>
  <si>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</si>
  <si>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</si>
  <si>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</si>
  <si>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</si>
  <si>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</si>
  <si>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</si>
  <si>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</si>
  <si>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</si>
  <si>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</si>
  <si>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</si>
  <si>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</si>
  <si>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</si>
  <si>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</si>
  <si>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</si>
  <si>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</si>
  <si>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</si>
  <si>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</si>
  <si>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</si>
  <si>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</si>
  <si>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</si>
  <si>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</si>
  <si>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</si>
  <si>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</si>
  <si>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</si>
  <si>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</si>
  <si>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</si>
  <si>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</si>
  <si>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</si>
  <si>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</si>
  <si>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</si>
  <si>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</si>
  <si>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</si>
  <si>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</si>
  <si>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</si>
  <si>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</si>
  <si>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</si>
  <si>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</si>
  <si>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</si>
  <si>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</si>
  <si>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</si>
  <si>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</si>
  <si>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</si>
  <si>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</si>
  <si>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</si>
  <si>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</si>
  <si>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</si>
  <si>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</si>
  <si>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</si>
  <si>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</si>
  <si>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</si>
  <si>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</si>
  <si>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</si>
  <si>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</si>
  <si>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</si>
  <si>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</si>
  <si>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</si>
  <si>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</si>
  <si>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</si>
  <si>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</si>
  <si>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</si>
  <si>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</si>
  <si>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</si>
  <si>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</si>
  <si>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</si>
  <si>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</si>
  <si>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</si>
  <si>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</si>
  <si>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</si>
  <si>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</si>
  <si>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</si>
  <si>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</si>
  <si>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</si>
  <si>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</si>
  <si>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</si>
  <si>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</si>
  <si>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</si>
  <si>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</si>
  <si>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</si>
  <si>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</si>
  <si>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</si>
  <si>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</si>
  <si>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</si>
  <si>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</si>
  <si>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</si>
  <si>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</si>
  <si>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</si>
  <si>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</si>
  <si>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</si>
  <si>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</si>
  <si>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</si>
  <si>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</si>
  <si>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</si>
  <si>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</si>
  <si>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</si>
  <si>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</si>
  <si>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</si>
  <si>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</si>
  <si>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</si>
  <si>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</si>
  <si>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</si>
  <si>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</si>
  <si>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</si>
  <si>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</si>
  <si>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</si>
  <si>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</si>
  <si>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</si>
  <si>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</si>
  <si>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</si>
  <si>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</si>
  <si>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</si>
  <si>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</si>
  <si>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</si>
  <si>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</si>
  <si>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</si>
  <si>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</si>
  <si>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</si>
  <si>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</si>
  <si>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</si>
  <si>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</si>
  <si>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</si>
  <si>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</si>
  <si>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</si>
  <si>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</si>
  <si>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</si>
  <si>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</si>
  <si>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</si>
  <si>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</si>
  <si>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</si>
  <si>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</si>
  <si>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</si>
  <si>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</si>
  <si>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</si>
  <si>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</si>
  <si>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</si>
  <si>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</si>
  <si>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</si>
  <si>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</si>
  <si>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</si>
  <si>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</si>
  <si>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</si>
  <si>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</si>
  <si>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</si>
  <si>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</si>
  <si>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</si>
  <si>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</si>
  <si>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</si>
  <si>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</si>
  <si>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</si>
  <si>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</si>
  <si>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</si>
  <si>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</si>
  <si>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</si>
  <si>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</si>
  <si>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</si>
  <si>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</si>
  <si>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</si>
  <si>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</si>
  <si>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</si>
  <si>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</si>
  <si>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</si>
  <si>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</si>
  <si>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</si>
  <si>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</si>
  <si>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</si>
  <si>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</si>
  <si>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</si>
  <si>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</si>
  <si>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</si>
  <si>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</si>
  <si>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</si>
  <si>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</si>
  <si>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</si>
  <si>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</si>
  <si>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</si>
  <si>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</si>
  <si>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</si>
  <si>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</si>
  <si>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</si>
  <si>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</si>
  <si>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</si>
  <si>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</si>
  <si>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</si>
  <si>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</si>
  <si>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</si>
  <si>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</si>
  <si>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</si>
  <si>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</si>
  <si>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</si>
  <si>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</si>
  <si>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</si>
  <si>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</si>
  <si>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</si>
  <si>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</si>
  <si>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</si>
  <si>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</si>
  <si>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</si>
  <si>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</si>
  <si>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</si>
  <si>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</si>
  <si>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</si>
  <si>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</si>
  <si>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</si>
  <si>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</si>
  <si>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</si>
  <si>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</si>
  <si>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</si>
  <si>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</si>
  <si>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</si>
  <si>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</si>
  <si>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</si>
  <si>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</si>
  <si>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</si>
  <si>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</si>
  <si>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</si>
  <si>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</si>
  <si>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</si>
  <si>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</si>
  <si>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</si>
  <si>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</si>
  <si>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</si>
  <si>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</si>
  <si>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</si>
  <si>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</si>
  <si>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</si>
  <si>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</si>
  <si>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</si>
  <si>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</si>
  <si>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</si>
  <si>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</si>
  <si>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</si>
  <si>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</si>
  <si>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</si>
  <si>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</si>
  <si>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</si>
  <si>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</si>
  <si>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</si>
  <si>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</si>
  <si>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</si>
  <si>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</si>
  <si>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</si>
  <si>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</si>
  <si>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</si>
  <si>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</si>
  <si>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</si>
  <si>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</si>
  <si>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</si>
  <si>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</si>
  <si>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</si>
  <si>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</si>
  <si>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</si>
  <si>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</si>
  <si>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</si>
  <si>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</si>
  <si>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</si>
  <si>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</si>
  <si>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</si>
  <si>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</si>
  <si>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</si>
  <si>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</si>
  <si>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</si>
  <si>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</si>
  <si>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</si>
  <si>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</si>
  <si>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</si>
  <si>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</si>
  <si>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</si>
  <si>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</si>
  <si>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</si>
  <si>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</si>
  <si>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</si>
  <si>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</si>
  <si>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</si>
  <si>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</si>
  <si>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</si>
  <si>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</si>
  <si>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</si>
  <si>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</si>
  <si>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</si>
  <si>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</si>
  <si>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</si>
  <si>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</si>
  <si>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</si>
  <si>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</si>
  <si>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</si>
  <si>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</si>
  <si>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</si>
  <si>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</si>
  <si>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</si>
  <si>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</si>
  <si>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</si>
  <si>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</si>
  <si>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</si>
  <si>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</si>
  <si>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</si>
  <si>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</si>
  <si>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</si>
  <si>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</si>
  <si>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</si>
  <si>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</si>
  <si>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</si>
  <si>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</si>
  <si>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</si>
  <si>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</si>
  <si>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</si>
  <si>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</si>
  <si>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</si>
  <si>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</si>
  <si>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</si>
  <si>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</si>
  <si>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</si>
  <si>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</si>
  <si>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</si>
  <si>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</si>
  <si>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</si>
  <si>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</si>
  <si>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</si>
  <si>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</si>
  <si>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</si>
  <si>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</si>
  <si>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</si>
  <si>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</si>
  <si>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</si>
  <si>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</si>
  <si>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</si>
  <si>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</si>
  <si>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</si>
  <si>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</si>
  <si>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</si>
  <si>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</si>
  <si>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</si>
  <si>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</si>
  <si>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</si>
  <si>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</si>
  <si>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</si>
  <si>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</si>
  <si>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</si>
  <si>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</si>
  <si>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</si>
  <si>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</si>
  <si>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</si>
  <si>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</si>
  <si>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</si>
  <si>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</si>
  <si>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</si>
  <si>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</si>
  <si>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</si>
  <si>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</si>
  <si>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</si>
  <si>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</si>
  <si>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</si>
  <si>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</si>
  <si>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</si>
  <si>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</si>
  <si>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</si>
  <si>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</si>
  <si>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</si>
  <si>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</si>
  <si>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</si>
  <si>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</si>
  <si>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</si>
  <si>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</si>
  <si>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</si>
  <si>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</si>
  <si>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</si>
  <si>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</si>
  <si>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</si>
  <si>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</si>
  <si>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</si>
  <si>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</si>
  <si>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</si>
  <si>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</si>
  <si>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</si>
  <si>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</si>
  <si>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</si>
  <si>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</si>
  <si>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</si>
  <si>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</si>
  <si>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</si>
  <si>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</si>
  <si>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</si>
  <si>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</si>
  <si>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</si>
  <si>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</si>
  <si>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</si>
  <si>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</si>
  <si>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</si>
  <si>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</si>
  <si>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</si>
  <si>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</si>
  <si>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</si>
  <si>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</si>
  <si>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</si>
  <si>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</si>
  <si>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</si>
  <si>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</si>
  <si>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</si>
  <si>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</si>
  <si>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</si>
  <si>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</si>
  <si>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</si>
  <si>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</si>
  <si>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</si>
  <si>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</si>
  <si>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</si>
  <si>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</si>
  <si>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</si>
  <si>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</si>
  <si>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</si>
  <si>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</si>
  <si>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</si>
  <si>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</si>
  <si>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</si>
  <si>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</si>
  <si>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</si>
  <si>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</si>
  <si>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</si>
  <si>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</si>
  <si>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</si>
  <si>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</si>
  <si>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</si>
  <si>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</si>
  <si>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</si>
  <si>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</si>
  <si>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</si>
  <si>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</si>
  <si>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</si>
  <si>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</si>
  <si>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</si>
  <si>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</si>
  <si>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</si>
  <si>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</si>
  <si>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</si>
  <si>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</si>
  <si>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</si>
  <si>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</si>
  <si>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</si>
  <si>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</si>
  <si>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</si>
  <si>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</si>
  <si>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</si>
  <si>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</si>
  <si>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</si>
  <si>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</si>
  <si>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</si>
  <si>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</si>
  <si>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</si>
  <si>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</si>
  <si>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</si>
  <si>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</si>
  <si>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</si>
  <si>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</si>
  <si>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</si>
  <si>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</si>
  <si>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</si>
  <si>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</si>
  <si>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</si>
  <si>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</si>
  <si>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</si>
  <si>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</si>
  <si>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</si>
  <si>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</si>
  <si>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</si>
  <si>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</si>
  <si>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</si>
  <si>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</si>
  <si>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</si>
  <si>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</si>
  <si>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</si>
  <si>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</si>
  <si>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</si>
  <si>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</si>
  <si>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</si>
  <si>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</si>
  <si>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</si>
  <si>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</si>
  <si>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</si>
  <si>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</si>
  <si>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</si>
  <si>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</si>
  <si>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</si>
  <si>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</si>
  <si>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</si>
  <si>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</si>
  <si>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</si>
  <si>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</si>
  <si>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</si>
  <si>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</si>
  <si>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</si>
  <si>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</si>
  <si>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</si>
  <si>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</si>
  <si>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</si>
  <si>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</si>
  <si>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</si>
  <si>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</si>
  <si>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</si>
  <si>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</si>
  <si>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</si>
  <si>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</si>
  <si>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</si>
  <si>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</si>
  <si>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</si>
  <si>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</si>
  <si>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</si>
  <si>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</si>
  <si>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</si>
  <si>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</si>
  <si>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</si>
  <si>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</si>
  <si>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</si>
  <si>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</si>
  <si>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</si>
  <si>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</si>
  <si>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</si>
  <si>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</si>
  <si>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</si>
  <si>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</si>
  <si>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</si>
  <si>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</si>
  <si>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</si>
  <si>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</si>
  <si>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</si>
  <si>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</si>
  <si>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</si>
  <si>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</si>
  <si>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</si>
  <si>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</si>
  <si>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</si>
  <si>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</si>
  <si>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</si>
  <si>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</si>
  <si>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</si>
  <si>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</si>
  <si>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</si>
  <si>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</si>
  <si>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</si>
  <si>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</si>
  <si>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</si>
  <si>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</si>
  <si>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</si>
  <si>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</si>
  <si>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</si>
  <si>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</si>
  <si>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</si>
  <si>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</si>
  <si>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</si>
  <si>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</si>
  <si>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</si>
  <si>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</si>
  <si>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</si>
  <si>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</si>
  <si>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</si>
  <si>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</si>
  <si>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</si>
  <si>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</si>
  <si>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</si>
  <si>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</si>
  <si>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</si>
  <si>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</si>
  <si>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</si>
  <si>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</si>
  <si>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</si>
  <si>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</si>
  <si>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</si>
  <si>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</si>
  <si>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</si>
  <si>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</si>
  <si>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</si>
  <si>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</si>
  <si>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</si>
  <si>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</si>
  <si>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</si>
  <si>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</si>
  <si>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</si>
  <si>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</si>
  <si>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</si>
  <si>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</si>
  <si>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</si>
  <si>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</si>
  <si>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</si>
  <si>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</si>
  <si>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</si>
  <si>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</si>
  <si>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</si>
  <si>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</si>
  <si>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</si>
  <si>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</si>
  <si>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</si>
  <si>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</si>
  <si>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</si>
  <si>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</si>
  <si>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</si>
  <si>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</si>
  <si>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</si>
  <si>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</si>
  <si>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</si>
  <si>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</si>
  <si>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</si>
  <si>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</si>
  <si>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</si>
  <si>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</si>
  <si>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</si>
  <si>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</si>
  <si>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</si>
  <si>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</si>
  <si>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</si>
  <si>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</si>
  <si>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</si>
  <si>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</si>
  <si>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</si>
  <si>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</si>
  <si>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</si>
  <si>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</si>
  <si>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</si>
  <si>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</si>
  <si>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</si>
  <si>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</si>
  <si>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</si>
  <si>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</si>
  <si>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</si>
  <si>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</si>
  <si>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</si>
  <si>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</si>
  <si>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</si>
  <si>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</si>
  <si>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</si>
  <si>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</si>
  <si>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</si>
  <si>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</si>
  <si>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</si>
  <si>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</si>
  <si>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</si>
  <si>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</si>
  <si>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</si>
  <si>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</si>
  <si>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</si>
  <si>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</si>
  <si>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</si>
  <si>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</si>
  <si>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</si>
  <si>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</si>
  <si>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</si>
  <si>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</si>
  <si>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</si>
  <si>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</si>
  <si>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</si>
  <si>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</si>
  <si>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</si>
  <si>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</si>
  <si>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</si>
  <si>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</si>
  <si>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</si>
  <si>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</si>
  <si>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</si>
  <si>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</si>
  <si>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</si>
  <si>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</si>
  <si>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</si>
  <si>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</si>
  <si>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</si>
  <si>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</si>
  <si>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</si>
  <si>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</si>
  <si>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</si>
  <si>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</si>
  <si>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</si>
  <si>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</si>
  <si>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</si>
  <si>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</si>
  <si>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</si>
  <si>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</si>
  <si>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</si>
  <si>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</si>
  <si>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</si>
  <si>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</si>
  <si>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</si>
  <si>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</si>
  <si>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</si>
  <si>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</si>
  <si>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</si>
  <si>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</si>
  <si>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</si>
  <si>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</si>
  <si>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</si>
  <si>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</si>
  <si>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</si>
  <si>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</si>
  <si>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</si>
  <si>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</si>
  <si>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</si>
  <si>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</si>
  <si>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</si>
  <si>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</si>
  <si>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</si>
  <si>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</si>
  <si>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</si>
  <si>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</si>
  <si>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</si>
  <si>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</si>
  <si>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</si>
  <si>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</si>
  <si>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</si>
  <si>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</si>
  <si>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</si>
  <si>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</si>
  <si>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</si>
  <si>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</si>
  <si>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</si>
  <si>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</si>
  <si>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</si>
  <si>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</si>
  <si>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</si>
  <si>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</si>
  <si>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</si>
  <si>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</si>
  <si>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</si>
  <si>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</si>
  <si>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</si>
  <si>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</si>
  <si>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</si>
  <si>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</si>
  <si>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</si>
  <si>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</si>
  <si>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</si>
  <si>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</si>
  <si>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</si>
  <si>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</si>
  <si>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</si>
  <si>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</si>
  <si>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</si>
  <si>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</si>
  <si>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</si>
  <si>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</si>
  <si>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</si>
  <si>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</si>
  <si>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</si>
  <si>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</si>
  <si>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</si>
  <si>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</si>
  <si>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</si>
  <si>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</si>
  <si>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</si>
  <si>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</si>
  <si>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</si>
  <si>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</si>
  <si>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</si>
  <si>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</si>
  <si>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</si>
  <si>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</si>
  <si>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</si>
  <si>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</si>
  <si>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</si>
  <si>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</si>
  <si>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</si>
  <si>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</si>
  <si>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</si>
  <si>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</si>
  <si>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</si>
  <si>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</si>
  <si>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</si>
  <si>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</si>
  <si>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</si>
  <si>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</si>
  <si>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</si>
  <si>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</si>
  <si>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</si>
  <si>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</si>
  <si>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</si>
  <si>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</si>
  <si>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</si>
  <si>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</si>
  <si>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</si>
  <si>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</si>
  <si>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</si>
  <si>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</si>
  <si>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</si>
  <si>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</si>
  <si>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</si>
  <si>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</si>
  <si>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</si>
  <si>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</si>
  <si>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</si>
  <si>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</si>
  <si>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</si>
  <si>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</si>
  <si>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</si>
  <si>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</si>
  <si>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</si>
  <si>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</si>
  <si>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</si>
  <si>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</si>
  <si>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</si>
  <si>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</si>
  <si>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</si>
  <si>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</si>
  <si>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</si>
  <si>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</si>
  <si>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</si>
  <si>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</si>
  <si>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</si>
  <si>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</si>
  <si>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</si>
  <si>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</si>
  <si>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</si>
  <si>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</si>
  <si>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</si>
  <si>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</si>
  <si>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</si>
  <si>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</si>
  <si>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</si>
  <si>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</si>
  <si>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</si>
  <si>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</si>
  <si>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</si>
  <si>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</si>
  <si>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</si>
  <si>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</si>
  <si>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</si>
  <si>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</si>
  <si>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</si>
  <si>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</si>
  <si>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</si>
  <si>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</si>
  <si>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</si>
  <si>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</si>
  <si>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</si>
  <si>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</si>
  <si>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</si>
  <si>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</si>
  <si>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</si>
  <si>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</si>
  <si>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</si>
  <si>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</si>
  <si>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</si>
  <si>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</si>
  <si>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</si>
  <si>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</si>
  <si>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</si>
  <si>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</si>
  <si>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</si>
  <si>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</si>
  <si>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</si>
  <si>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</si>
  <si>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</si>
  <si>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</si>
  <si>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</si>
  <si>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</si>
  <si>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</si>
  <si>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</si>
  <si>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</si>
  <si>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</si>
  <si>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</si>
  <si>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</si>
  <si>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</si>
  <si>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</si>
  <si>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</si>
  <si>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</si>
  <si>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</si>
  <si>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</si>
  <si>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</si>
  <si>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</si>
  <si>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</si>
  <si>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</si>
  <si>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</si>
  <si>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</si>
  <si>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</si>
  <si>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</si>
  <si>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</si>
  <si>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</si>
  <si>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</si>
  <si>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</si>
  <si>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</si>
  <si>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</si>
  <si>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</si>
  <si>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</si>
  <si>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</si>
  <si>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</si>
  <si>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</si>
  <si>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</si>
  <si>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</si>
  <si>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</si>
  <si>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</si>
  <si>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</si>
  <si>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</si>
  <si>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</si>
  <si>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</si>
  <si>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</si>
  <si>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</si>
  <si>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</si>
  <si>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</si>
  <si>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</si>
  <si>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</si>
  <si>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</si>
  <si>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</si>
  <si>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</si>
  <si>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</si>
  <si>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</si>
  <si>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</si>
  <si>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</si>
  <si>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</si>
  <si>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</si>
  <si>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</si>
  <si>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</si>
  <si>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</si>
  <si>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</si>
  <si>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</si>
  <si>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</si>
  <si>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</si>
  <si>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</si>
  <si>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</si>
  <si>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</si>
  <si>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</si>
  <si>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</si>
  <si>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</si>
  <si>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</si>
  <si>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</si>
  <si>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</si>
  <si>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</si>
  <si>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</si>
  <si>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</si>
  <si>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</si>
  <si>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</si>
  <si>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</si>
  <si>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</si>
  <si>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</si>
  <si>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</si>
  <si>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</si>
  <si>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</si>
  <si>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</si>
  <si>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</si>
  <si>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</si>
  <si>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</si>
  <si>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</si>
  <si>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</si>
  <si>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</si>
  <si>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</si>
  <si>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</si>
  <si>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</si>
  <si>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</si>
  <si>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</si>
  <si>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</si>
  <si>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</si>
  <si>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</si>
  <si>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</si>
  <si>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</si>
  <si>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</si>
  <si>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</si>
  <si>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</si>
  <si>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</si>
  <si>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</si>
  <si>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</si>
  <si>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</si>
  <si>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</si>
  <si>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</si>
  <si>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</si>
  <si>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</si>
  <si>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</si>
  <si>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</si>
  <si>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</si>
  <si>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</si>
  <si>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</si>
  <si>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</si>
  <si>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</si>
  <si>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</si>
  <si>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</si>
  <si>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</si>
  <si>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</si>
  <si>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</si>
  <si>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</si>
  <si>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</si>
  <si>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</si>
  <si>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</si>
  <si>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</si>
  <si>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</si>
  <si>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</si>
  <si>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</si>
  <si>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</si>
  <si>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</si>
  <si>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</si>
  <si>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</si>
  <si>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</si>
  <si>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</si>
  <si>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</si>
  <si>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</si>
  <si>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</si>
  <si>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</si>
  <si>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</si>
  <si>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</si>
  <si>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</si>
  <si>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</si>
  <si>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</si>
  <si>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</si>
  <si>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</si>
  <si>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</si>
  <si>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</si>
  <si>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</si>
  <si>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</si>
  <si>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</si>
  <si>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</si>
  <si>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</si>
  <si>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</si>
  <si>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</si>
  <si>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</si>
  <si>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</si>
  <si>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</si>
  <si>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</si>
  <si>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</si>
  <si>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</si>
  <si>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</si>
  <si>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</si>
  <si>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</si>
  <si>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</si>
  <si>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</si>
  <si>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</si>
  <si>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</si>
  <si>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</si>
  <si>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</si>
  <si>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</si>
  <si>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</si>
  <si>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</si>
  <si>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</si>
  <si>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</si>
  <si>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</si>
  <si>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</si>
  <si>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</si>
  <si>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</si>
  <si>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</si>
  <si>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</si>
  <si>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</si>
  <si>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</si>
  <si>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</si>
  <si>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</si>
  <si>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</si>
  <si>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</si>
  <si>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</si>
  <si>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</si>
  <si>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</si>
  <si>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</si>
  <si>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</si>
  <si>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</si>
  <si>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</si>
  <si>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</si>
  <si>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</si>
  <si>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</si>
  <si>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</si>
  <si>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</si>
  <si>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</si>
  <si>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</si>
  <si>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</si>
  <si>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</si>
  <si>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</si>
  <si>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</si>
  <si>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</si>
  <si>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</si>
  <si>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</si>
  <si>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</si>
  <si>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</si>
  <si>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</si>
  <si>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</si>
  <si>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</si>
  <si>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</si>
  <si>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</si>
  <si>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</si>
  <si>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</si>
  <si>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</si>
  <si>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</si>
  <si>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</si>
  <si>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</si>
  <si>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</si>
  <si>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</si>
  <si>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</si>
  <si>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</si>
  <si>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</si>
  <si>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</si>
  <si>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</si>
  <si>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</si>
  <si>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</si>
  <si>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</si>
  <si>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</si>
  <si>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</si>
  <si>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</si>
  <si>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</si>
  <si>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</si>
  <si>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</si>
  <si>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</si>
  <si>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</si>
  <si>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</si>
  <si>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</si>
  <si>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</si>
  <si>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</si>
  <si>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</si>
  <si>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</si>
  <si>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</si>
  <si>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</si>
  <si>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</si>
  <si>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</si>
  <si>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</si>
  <si>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</si>
  <si>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</si>
  <si>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</si>
  <si>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</si>
  <si>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</si>
  <si>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</si>
  <si>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</si>
  <si>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</si>
  <si>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</si>
  <si>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</si>
  <si>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</si>
  <si>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</si>
  <si>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</si>
  <si>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</si>
  <si>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</si>
  <si>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</si>
  <si>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</si>
  <si>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</si>
  <si>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</si>
  <si>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</si>
  <si>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</si>
  <si>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</si>
  <si>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</si>
  <si>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</si>
  <si>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</si>
  <si>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</si>
  <si>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</si>
  <si>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</si>
  <si>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</si>
  <si>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</si>
  <si>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</si>
  <si>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</si>
  <si>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</si>
  <si>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</si>
  <si>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</si>
  <si>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</si>
  <si>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</si>
  <si>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</si>
  <si>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</si>
  <si>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</si>
  <si>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</si>
  <si>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</si>
  <si>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</si>
  <si>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</si>
  <si>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</si>
  <si>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</si>
  <si>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</si>
  <si>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</si>
  <si>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</si>
  <si>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</si>
  <si>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</si>
  <si>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</si>
  <si>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</si>
  <si>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</si>
  <si>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</si>
  <si>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</si>
  <si>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</si>
  <si>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</si>
  <si>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</si>
  <si>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</si>
  <si>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</si>
  <si>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</si>
  <si>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</si>
  <si>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</si>
  <si>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</si>
  <si>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</si>
  <si>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</si>
  <si>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</si>
  <si>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</si>
  <si>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</si>
  <si>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</si>
  <si>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</si>
  <si>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</si>
  <si>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</si>
  <si>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</si>
  <si>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</si>
  <si>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</si>
  <si>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</si>
  <si>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</si>
  <si>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</si>
  <si>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</si>
  <si>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</si>
  <si>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</si>
  <si>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</si>
  <si>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</si>
  <si>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</si>
  <si>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</si>
  <si>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</si>
  <si>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</si>
  <si>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</si>
  <si>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</si>
  <si>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</si>
  <si>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</si>
  <si>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</si>
  <si>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</si>
  <si>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</si>
  <si>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</si>
  <si>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</si>
  <si>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</si>
  <si>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</si>
  <si>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</si>
  <si>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</si>
  <si>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</si>
  <si>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</si>
  <si>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</si>
  <si>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</si>
  <si>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</si>
  <si>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</si>
  <si>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</si>
  <si>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</si>
  <si>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</si>
  <si>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</si>
  <si>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</si>
  <si>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</si>
  <si>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</si>
  <si>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</si>
  <si>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</si>
  <si>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</si>
  <si>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</si>
  <si>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</si>
  <si>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</si>
  <si>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</si>
  <si>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</si>
  <si>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</si>
  <si>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</si>
  <si>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</si>
  <si>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</si>
  <si>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</si>
  <si>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</si>
  <si>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</si>
  <si>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</si>
  <si>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</si>
  <si>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</si>
  <si>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</si>
  <si>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</si>
  <si>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</si>
  <si>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</si>
  <si>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</si>
  <si>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</si>
  <si>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</si>
  <si>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</si>
  <si>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</si>
  <si>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</si>
  <si>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</si>
  <si>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</si>
  <si>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</si>
  <si>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</si>
  <si>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</si>
  <si>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</si>
  <si>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</si>
  <si>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</si>
  <si>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</si>
  <si>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</si>
  <si>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</si>
  <si>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</si>
  <si>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</si>
  <si>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</si>
  <si>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</si>
  <si>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</si>
  <si>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</si>
  <si>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</si>
  <si>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</si>
  <si>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</si>
  <si>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</si>
  <si>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</si>
  <si>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</si>
  <si>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</si>
  <si>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</si>
  <si>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</si>
  <si>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</si>
  <si>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</si>
  <si>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</si>
  <si>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</si>
  <si>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</si>
  <si>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</si>
  <si>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</si>
  <si>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</si>
  <si>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</si>
  <si>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</si>
  <si>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</si>
  <si>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</si>
  <si>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</si>
  <si>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</si>
  <si>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</si>
  <si>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</si>
  <si>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</si>
  <si>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</si>
  <si>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</si>
  <si>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</si>
  <si>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</si>
  <si>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</si>
  <si>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</si>
  <si>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</si>
  <si>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</si>
  <si>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</si>
  <si>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</si>
  <si>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</si>
  <si>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</si>
  <si>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</si>
  <si>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</si>
  <si>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</si>
  <si>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</si>
  <si>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</si>
  <si>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</si>
  <si>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</si>
  <si>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</si>
  <si>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</si>
  <si>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</si>
  <si>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</si>
  <si>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</si>
  <si>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</si>
  <si>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</si>
  <si>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</si>
  <si>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</si>
  <si>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</si>
  <si>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</si>
  <si>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</si>
  <si>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</si>
  <si>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</si>
  <si>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</si>
  <si>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</si>
  <si>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</si>
  <si>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</si>
  <si>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</si>
  <si>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</si>
  <si>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</si>
  <si>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</si>
  <si>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</si>
  <si>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</si>
  <si>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</si>
  <si>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</si>
  <si>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</si>
  <si>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</si>
  <si>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</si>
  <si>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</si>
  <si>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</si>
  <si>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</si>
  <si>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</si>
  <si>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</si>
  <si>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</si>
  <si>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</si>
  <si>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</si>
  <si>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</si>
  <si>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</si>
  <si>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</si>
  <si>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</si>
  <si>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</si>
  <si>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</si>
  <si>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</si>
  <si>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</si>
  <si>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</si>
  <si>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</si>
  <si>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</si>
  <si>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</si>
  <si>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</si>
  <si>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</si>
  <si>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</si>
  <si>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</si>
  <si>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</si>
  <si>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</si>
  <si>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</si>
  <si>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</si>
  <si>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</si>
  <si>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</si>
  <si>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</si>
  <si>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</si>
  <si>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</si>
  <si>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</si>
  <si>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</si>
  <si>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</si>
  <si>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</si>
  <si>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</si>
  <si>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</si>
  <si>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</si>
  <si>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</si>
  <si>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</si>
  <si>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</si>
  <si>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</si>
  <si>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</si>
  <si>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</si>
  <si>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</si>
  <si>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</si>
  <si>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</si>
  <si>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</si>
  <si>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</si>
  <si>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</si>
  <si>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</si>
  <si>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</si>
  <si>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</si>
  <si>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</si>
  <si>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</si>
  <si>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</si>
  <si>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</si>
  <si>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</si>
  <si>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</si>
  <si>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</si>
  <si>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</si>
  <si>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</si>
  <si>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</si>
  <si>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</si>
  <si>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</si>
  <si>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</si>
  <si>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</si>
  <si>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</si>
  <si>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</si>
  <si>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</si>
  <si>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</si>
  <si>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</si>
  <si>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</si>
  <si>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</si>
  <si>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</si>
  <si>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</si>
  <si>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</si>
  <si>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</si>
  <si>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</si>
  <si>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</si>
  <si>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</si>
  <si>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</si>
  <si>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</si>
  <si>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</si>
  <si>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</si>
  <si>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</si>
  <si>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</si>
  <si>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</si>
  <si>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</si>
  <si>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</si>
  <si>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</si>
  <si>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</si>
  <si>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</si>
  <si>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</si>
  <si>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</si>
  <si>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</si>
  <si>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</si>
  <si>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</si>
  <si>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</si>
  <si>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</si>
  <si>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</si>
  <si>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</si>
  <si>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</si>
  <si>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</si>
  <si>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</si>
  <si>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</si>
  <si>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</si>
  <si>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</si>
  <si>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</si>
  <si>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</si>
  <si>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</si>
  <si>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</si>
  <si>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</si>
  <si>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</si>
  <si>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</si>
  <si>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</si>
  <si>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</si>
  <si>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</si>
  <si>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</si>
  <si>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</si>
  <si>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</si>
  <si>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</si>
  <si>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</si>
  <si>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</si>
  <si>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</si>
  <si>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</si>
  <si>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</si>
  <si>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</si>
  <si>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</si>
  <si>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</si>
  <si>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</si>
  <si>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</si>
  <si>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</si>
  <si>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</si>
  <si>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</si>
  <si>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</si>
  <si>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</si>
  <si>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</si>
  <si>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</si>
  <si>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</si>
  <si>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</si>
  <si>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</si>
  <si>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</si>
  <si>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</si>
  <si>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</si>
  <si>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</si>
  <si>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</si>
  <si>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</si>
  <si>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</si>
  <si>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</si>
  <si>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</si>
  <si>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</si>
  <si>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</si>
  <si>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</si>
  <si>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</si>
  <si>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</si>
  <si>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</si>
  <si>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</si>
  <si>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</si>
  <si>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</si>
  <si>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</si>
  <si>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</si>
  <si>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</si>
  <si>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</si>
  <si>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</si>
  <si>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</si>
  <si>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</si>
  <si>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</si>
  <si>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</si>
  <si>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</si>
  <si>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</si>
  <si>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</si>
  <si>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</si>
  <si>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</si>
  <si>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</si>
  <si>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</si>
  <si>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</si>
  <si>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</si>
  <si>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</si>
  <si>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</si>
  <si>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</si>
  <si>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</si>
  <si>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</si>
  <si>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</si>
  <si>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</si>
  <si>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</si>
  <si>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</si>
  <si>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</si>
  <si>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</si>
  <si>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</si>
  <si>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</si>
  <si>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</si>
  <si>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</si>
  <si>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</si>
  <si>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</si>
  <si>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</si>
  <si>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</si>
  <si>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</si>
  <si>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</si>
  <si>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</si>
  <si>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</si>
  <si>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</si>
  <si>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</si>
  <si>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</si>
  <si>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</si>
  <si>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</si>
  <si>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</si>
  <si>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</si>
  <si>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</si>
  <si>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</si>
  <si>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</si>
  <si>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</si>
  <si>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</si>
  <si>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</si>
  <si>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</si>
  <si>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</si>
  <si>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</si>
  <si>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</si>
  <si>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</si>
  <si>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</si>
  <si>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</si>
  <si>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</si>
  <si>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</si>
  <si>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</si>
  <si>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</si>
  <si>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</si>
  <si>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</si>
  <si>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</si>
  <si>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</si>
  <si>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</si>
  <si>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</si>
  <si>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</si>
  <si>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</si>
  <si>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</si>
  <si>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</si>
  <si>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</si>
  <si>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</si>
  <si>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</si>
  <si>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</si>
  <si>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</si>
  <si>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</si>
  <si>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</si>
  <si>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</si>
  <si>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</si>
  <si>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</si>
  <si>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</si>
  <si>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</si>
  <si>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</si>
  <si>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</si>
  <si>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</si>
  <si>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</si>
  <si>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</si>
  <si>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</si>
  <si>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</si>
  <si>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</si>
  <si>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</si>
  <si>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</si>
  <si>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</si>
  <si>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</si>
  <si>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</si>
  <si>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</si>
  <si>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</si>
  <si>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</si>
  <si>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</si>
  <si>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</si>
  <si>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</si>
  <si>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</si>
  <si>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</si>
  <si>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</si>
  <si>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</si>
  <si>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</si>
  <si>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</si>
  <si>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</si>
  <si>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</si>
  <si>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</si>
  <si>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</si>
  <si>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</si>
  <si>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</si>
  <si>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</si>
  <si>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</si>
  <si>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</si>
  <si>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</si>
  <si>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</si>
  <si>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</si>
  <si>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</si>
  <si>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</si>
  <si>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</si>
  <si>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</si>
  <si>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</si>
  <si>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</si>
  <si>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</si>
  <si>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</si>
  <si>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</si>
  <si>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</si>
  <si>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</si>
  <si>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</si>
  <si>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</si>
  <si>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</si>
  <si>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</si>
  <si>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</si>
  <si>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</si>
  <si>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</si>
  <si>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</si>
  <si>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</si>
  <si>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</si>
  <si>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</si>
  <si>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</si>
  <si>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</si>
  <si>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</si>
  <si>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</si>
  <si>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</si>
  <si>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</si>
  <si>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</si>
  <si>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</si>
  <si>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</si>
  <si>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</si>
  <si>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</si>
  <si>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</si>
  <si>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</si>
  <si>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</si>
  <si>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</si>
  <si>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</si>
  <si>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</si>
  <si>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</si>
  <si>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</si>
  <si>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</si>
  <si>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</si>
  <si>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</si>
  <si>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</si>
  <si>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</si>
  <si>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</si>
  <si>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</si>
  <si>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</si>
  <si>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</si>
  <si>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</si>
  <si>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</si>
  <si>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</si>
  <si>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</si>
  <si>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</si>
  <si>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</si>
  <si>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</si>
  <si>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</si>
  <si>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</si>
  <si>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</si>
  <si>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</si>
  <si>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</si>
  <si>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</si>
  <si>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</si>
  <si>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</si>
  <si>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</si>
  <si>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</si>
  <si>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</si>
  <si>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</si>
  <si>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</si>
  <si>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</si>
  <si>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</si>
  <si>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</si>
  <si>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</si>
  <si>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</si>
  <si>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</si>
  <si>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</si>
  <si>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</si>
  <si>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</si>
  <si>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</si>
  <si>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</si>
  <si>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</si>
  <si>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</si>
  <si>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</si>
  <si>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</si>
  <si>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</si>
  <si>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</si>
  <si>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</si>
  <si>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</si>
  <si>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</si>
  <si>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</si>
  <si>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</si>
  <si>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</si>
  <si>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</si>
  <si>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</si>
  <si>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</si>
  <si>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</si>
  <si>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</si>
  <si>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</si>
  <si>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</si>
  <si>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</si>
  <si>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</si>
  <si>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</si>
  <si>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</si>
  <si>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</si>
  <si>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</si>
  <si>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</si>
  <si>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</si>
  <si>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</si>
  <si>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</si>
  <si>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</si>
  <si>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</si>
  <si>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</si>
  <si>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</si>
  <si>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</si>
  <si>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</si>
  <si>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</si>
  <si>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</si>
  <si>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</si>
  <si>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</si>
  <si>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</si>
  <si>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</si>
  <si>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</si>
  <si>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</si>
  <si>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</si>
  <si>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</si>
  <si>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</si>
  <si>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</si>
  <si>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</si>
  <si>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</si>
  <si>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</si>
  <si>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</si>
  <si>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</si>
  <si>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</si>
  <si>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</si>
  <si>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</si>
  <si>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</si>
  <si>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</si>
  <si>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</si>
  <si>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</si>
  <si>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</si>
  <si>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</si>
  <si>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</si>
  <si>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</si>
  <si>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</si>
  <si>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</si>
  <si>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</si>
  <si>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</si>
  <si>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</si>
  <si>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</si>
  <si>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</si>
  <si>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</si>
  <si>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</si>
  <si>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</si>
  <si>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</si>
  <si>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</si>
  <si>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</si>
  <si>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</si>
  <si>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</si>
  <si>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</si>
  <si>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</si>
  <si>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</si>
  <si>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</si>
  <si>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</si>
  <si>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</si>
  <si>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</si>
  <si>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</si>
  <si>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</si>
  <si>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</si>
  <si>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</si>
  <si>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</si>
  <si>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</si>
  <si>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</si>
  <si>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</si>
  <si>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</si>
  <si>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</si>
  <si>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</si>
  <si>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</si>
  <si>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</si>
  <si>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</si>
  <si>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</si>
  <si>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</si>
  <si>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</si>
  <si>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</si>
  <si>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</si>
  <si>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</si>
  <si>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</si>
  <si>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</si>
  <si>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</si>
  <si>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</si>
  <si>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</si>
  <si>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</si>
  <si>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</si>
  <si>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</si>
  <si>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</si>
  <si>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</si>
  <si>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</si>
  <si>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</si>
  <si>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</si>
  <si>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</si>
  <si>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</si>
  <si>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</si>
  <si>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</si>
  <si>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</si>
  <si>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</si>
  <si>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</si>
  <si>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</si>
  <si>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</si>
  <si>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</si>
  <si>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</si>
  <si>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</si>
  <si>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</si>
  <si>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</si>
  <si>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</si>
  <si>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</si>
  <si>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</si>
  <si>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</si>
  <si>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</si>
  <si>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</si>
  <si>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</si>
  <si>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</si>
  <si>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</si>
  <si>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</si>
  <si>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</si>
  <si>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</si>
  <si>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</si>
  <si>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</si>
  <si>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</si>
  <si>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</si>
  <si>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</si>
  <si>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</si>
  <si>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</si>
  <si>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</si>
  <si>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</si>
  <si>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</si>
  <si>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</si>
  <si>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</si>
  <si>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</si>
  <si>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</si>
  <si>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</si>
  <si>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</si>
  <si>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</si>
  <si>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</si>
  <si>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</si>
  <si>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</si>
  <si>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</si>
  <si>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</si>
  <si>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</si>
  <si>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</si>
  <si>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</si>
  <si>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</si>
  <si>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</si>
  <si>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</si>
  <si>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</si>
  <si>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</si>
  <si>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</si>
  <si>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</si>
  <si>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</si>
  <si>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</si>
  <si>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</si>
  <si>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</si>
  <si>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</si>
  <si>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</si>
  <si>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</si>
  <si>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</si>
  <si>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</si>
  <si>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</si>
  <si>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</si>
  <si>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</si>
  <si>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</si>
  <si>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</si>
  <si>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</si>
  <si>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</si>
  <si>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</si>
  <si>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</si>
  <si>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</si>
  <si>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</si>
  <si>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</si>
  <si>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</si>
  <si>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</si>
  <si>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</si>
  <si>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</si>
  <si>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</si>
  <si>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</si>
  <si>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</si>
  <si>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</si>
  <si>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</si>
  <si>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</si>
  <si>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</si>
  <si>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</si>
  <si>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</si>
  <si>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</si>
  <si>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</si>
  <si>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</si>
  <si>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</si>
  <si>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</si>
  <si>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</si>
  <si>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</si>
  <si>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</si>
  <si>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</si>
  <si>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</si>
  <si>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</si>
  <si>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</si>
  <si>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</si>
  <si>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</si>
  <si>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</si>
  <si>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</si>
  <si>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</si>
  <si>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</si>
  <si>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</si>
  <si>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</si>
  <si>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</si>
  <si>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</si>
  <si>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</si>
  <si>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</si>
  <si>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</si>
  <si>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</si>
  <si>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</si>
  <si>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</si>
  <si>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</si>
  <si>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</si>
  <si>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</si>
  <si>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</si>
  <si>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</si>
  <si>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</si>
  <si>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</si>
  <si>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</si>
  <si>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</si>
  <si>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</si>
  <si>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</si>
  <si>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</si>
  <si>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</si>
  <si>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</si>
  <si>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</si>
  <si>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</si>
  <si>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</si>
  <si>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</si>
  <si>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</si>
  <si>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</si>
  <si>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</si>
  <si>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</si>
  <si>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</si>
  <si>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</si>
  <si>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</si>
  <si>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</si>
  <si>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</si>
  <si>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</si>
  <si>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</si>
  <si>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</si>
  <si>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</si>
  <si>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</si>
  <si>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</si>
  <si>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</si>
  <si>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</si>
  <si>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</si>
  <si>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</si>
  <si>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</si>
  <si>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</si>
  <si>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</si>
  <si>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</si>
  <si>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</si>
  <si>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</si>
  <si>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</si>
  <si>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</si>
  <si>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</si>
  <si>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</si>
  <si>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</si>
  <si>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</si>
  <si>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</si>
  <si>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</si>
  <si>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</si>
  <si>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</si>
  <si>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</si>
  <si>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</si>
  <si>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</si>
  <si>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</si>
  <si>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</si>
  <si>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</si>
  <si>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</si>
  <si>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</si>
  <si>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</si>
  <si>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</si>
  <si>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</si>
  <si>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</si>
  <si>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</si>
  <si>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</si>
  <si>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</si>
  <si>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</si>
  <si>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</si>
  <si>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</si>
  <si>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</si>
  <si>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</si>
  <si>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</si>
  <si>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</si>
  <si>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</si>
  <si>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</si>
  <si>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</si>
  <si>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</si>
  <si>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</si>
  <si>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</si>
  <si>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</si>
  <si>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</si>
  <si>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</si>
  <si>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</si>
  <si>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</si>
  <si>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</si>
  <si>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</si>
  <si>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</si>
  <si>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</si>
  <si>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</si>
  <si>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</si>
  <si>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</si>
  <si>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</si>
  <si>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</si>
  <si>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</si>
  <si>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</si>
  <si>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</si>
  <si>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</si>
  <si>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</si>
  <si>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</si>
  <si>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</si>
  <si>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</si>
  <si>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</si>
  <si>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</si>
  <si>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</si>
  <si>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</si>
  <si>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</si>
  <si>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</si>
  <si>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</si>
  <si>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</si>
  <si>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</si>
  <si>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</si>
  <si>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</si>
  <si>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</si>
  <si>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</si>
  <si>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</si>
  <si>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</si>
  <si>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</si>
  <si>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</si>
  <si>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</si>
  <si>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</si>
  <si>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</si>
  <si>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</si>
  <si>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</si>
  <si>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</si>
  <si>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</si>
  <si>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</si>
  <si>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</si>
  <si>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</si>
  <si>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</si>
  <si>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</si>
  <si>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</si>
  <si>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</si>
  <si>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</si>
  <si>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</si>
  <si>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</si>
  <si>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</si>
  <si>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</si>
  <si>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</si>
  <si>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</si>
  <si>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</si>
  <si>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</si>
  <si>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</si>
  <si>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</si>
  <si>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</si>
  <si>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</si>
  <si>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</si>
  <si>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</si>
  <si>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</si>
  <si>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</si>
  <si>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</si>
  <si>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</si>
  <si>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</si>
  <si>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</si>
  <si>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</si>
  <si>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</si>
  <si>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</si>
  <si>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</si>
  <si>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</si>
  <si>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</si>
  <si>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</si>
  <si>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</si>
  <si>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</si>
  <si>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</si>
  <si>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</si>
  <si>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</si>
  <si>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</si>
  <si>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</si>
  <si>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</si>
  <si>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</si>
  <si>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</si>
  <si>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</si>
  <si>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</si>
  <si>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</si>
  <si>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</si>
  <si>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</si>
  <si>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</si>
  <si>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</si>
  <si>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</si>
  <si>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</si>
  <si>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</si>
  <si>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</si>
  <si>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</si>
  <si>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</si>
  <si>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</si>
  <si>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</si>
  <si>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</si>
  <si>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</si>
  <si>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</si>
  <si>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</si>
  <si>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</si>
  <si>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</si>
  <si>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</si>
  <si>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</si>
  <si>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</si>
  <si>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</si>
  <si>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</si>
  <si>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</si>
  <si>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</si>
  <si>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</si>
  <si>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</si>
  <si>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</si>
  <si>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</si>
  <si>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</si>
  <si>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</si>
  <si>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</si>
  <si>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</si>
  <si>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</si>
  <si>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</si>
  <si>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</si>
  <si>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</si>
  <si>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</si>
  <si>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</si>
  <si>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</si>
  <si>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</si>
  <si>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</si>
  <si>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</si>
  <si>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</si>
  <si>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</si>
  <si>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</si>
  <si>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</si>
  <si>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</si>
  <si>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</si>
  <si>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</si>
  <si>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</si>
  <si>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</si>
  <si>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</si>
  <si>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</si>
  <si>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</si>
  <si>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</si>
  <si>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</si>
  <si>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</si>
  <si>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</si>
  <si>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</si>
  <si>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</si>
  <si>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</si>
  <si>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</si>
  <si>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</si>
  <si>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</si>
  <si>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</si>
  <si>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</si>
  <si>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</si>
  <si>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</si>
  <si>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</si>
  <si>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</si>
  <si>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</si>
  <si>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</si>
  <si>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</si>
  <si>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</si>
  <si>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</si>
  <si>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</si>
  <si>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</si>
  <si>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</si>
  <si>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</si>
  <si>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</si>
  <si>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</si>
  <si>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</si>
  <si>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</si>
  <si>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</si>
  <si>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</si>
  <si>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</si>
  <si>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</si>
  <si>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</si>
  <si>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</si>
  <si>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</si>
  <si>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</si>
  <si>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</si>
  <si>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</si>
  <si>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</si>
  <si>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</si>
  <si>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</si>
  <si>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</si>
  <si>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</si>
  <si>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</si>
  <si>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</si>
  <si>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</si>
  <si>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</si>
  <si>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</si>
  <si>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</si>
  <si>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</si>
  <si>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</si>
  <si>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</si>
  <si>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</si>
  <si>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</si>
  <si>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</si>
  <si>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</si>
  <si>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</si>
  <si>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</si>
  <si>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</si>
  <si>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</si>
  <si>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</si>
  <si>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</si>
  <si>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</si>
  <si>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</si>
  <si>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</si>
  <si>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</si>
  <si>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</si>
  <si>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</si>
  <si>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</si>
  <si>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</si>
  <si>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</si>
  <si>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</si>
  <si>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</si>
  <si>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</si>
  <si>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</si>
  <si>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</si>
  <si>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</si>
  <si>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</si>
  <si>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</si>
  <si>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</si>
  <si>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</si>
  <si>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</si>
  <si>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</si>
  <si>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</si>
  <si>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</si>
  <si>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</si>
  <si>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</si>
  <si>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</si>
  <si>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</si>
  <si>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</si>
  <si>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</si>
  <si>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</si>
  <si>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</si>
  <si>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</si>
  <si>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</si>
  <si>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</si>
  <si>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</si>
  <si>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</si>
  <si>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</si>
  <si>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</si>
  <si>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</si>
  <si>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</si>
  <si>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</si>
  <si>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</si>
  <si>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</si>
  <si>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</si>
  <si>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</si>
  <si>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</si>
  <si>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</si>
  <si>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</si>
  <si>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</si>
  <si>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</si>
  <si>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</si>
  <si>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</si>
  <si>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</si>
  <si>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</si>
  <si>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</si>
  <si>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</si>
  <si>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</si>
  <si>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</si>
  <si>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</si>
  <si>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</si>
  <si>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</si>
  <si>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</si>
  <si>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</si>
  <si>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</si>
  <si>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</si>
  <si>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</si>
  <si>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</si>
  <si>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</si>
  <si>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</si>
  <si>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</si>
  <si>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</si>
  <si>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</si>
  <si>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</si>
  <si>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</si>
  <si>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</si>
  <si>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</si>
  <si>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</si>
  <si>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</si>
  <si>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</si>
  <si>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</si>
  <si>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</si>
  <si>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</si>
  <si>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</si>
  <si>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</si>
  <si>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</si>
  <si>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</si>
  <si>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</si>
  <si>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</si>
  <si>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</si>
  <si>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</si>
  <si>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</si>
  <si>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</si>
  <si>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</si>
  <si>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</si>
  <si>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</si>
  <si>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</si>
  <si>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</si>
  <si>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</si>
  <si>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</si>
  <si>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</si>
  <si>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</si>
  <si>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</si>
  <si>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</si>
  <si>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</si>
  <si>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</si>
  <si>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</si>
  <si>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</si>
  <si>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</si>
  <si>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</si>
  <si>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</si>
  <si>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</si>
  <si>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</si>
  <si>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</si>
  <si>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</si>
  <si>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</si>
  <si>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</si>
  <si>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</si>
  <si>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</si>
  <si>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</si>
  <si>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</si>
  <si>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</si>
  <si>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</si>
  <si>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</si>
  <si>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</si>
  <si>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</si>
  <si>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</si>
  <si>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</si>
  <si>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</si>
  <si>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</si>
  <si>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</si>
  <si>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</si>
  <si>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</si>
  <si>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</si>
  <si>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</si>
  <si>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</si>
  <si>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</si>
  <si>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</si>
  <si>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</si>
  <si>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</si>
  <si>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</si>
  <si>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</si>
  <si>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</si>
  <si>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</si>
  <si>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</si>
  <si>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</si>
  <si>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</si>
  <si>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</si>
  <si>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</si>
  <si>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</si>
  <si>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</si>
  <si>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</si>
  <si>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</si>
  <si>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</si>
  <si>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</si>
  <si>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</si>
  <si>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</si>
  <si>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</si>
  <si>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</si>
  <si>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</si>
  <si>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</si>
  <si>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</si>
  <si>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</si>
  <si>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</si>
  <si>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</si>
  <si>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</si>
  <si>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</si>
  <si>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</si>
  <si>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</si>
  <si>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</si>
  <si>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</si>
  <si>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</si>
  <si>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</si>
  <si>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</si>
  <si>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</si>
  <si>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</si>
  <si>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</si>
  <si>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</si>
  <si>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</si>
  <si>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</si>
  <si>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</si>
  <si>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</si>
  <si>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</si>
  <si>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</si>
  <si>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</si>
  <si>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</si>
  <si>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</si>
  <si>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</si>
  <si>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</si>
  <si>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</si>
  <si>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</si>
  <si>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</si>
  <si>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</si>
  <si>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</si>
  <si>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</si>
  <si>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</si>
  <si>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</si>
  <si>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</si>
  <si>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</si>
  <si>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</si>
  <si>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</si>
  <si>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</si>
  <si>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</si>
  <si>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</si>
  <si>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</si>
  <si>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</si>
  <si>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</si>
  <si>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</si>
  <si>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</si>
  <si>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</si>
  <si>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</si>
  <si>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</si>
  <si>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</si>
  <si>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</si>
  <si>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</si>
  <si>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</si>
  <si>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</si>
  <si>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</si>
  <si>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</si>
  <si>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</si>
  <si>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</si>
  <si>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</si>
  <si>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</si>
  <si>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</si>
  <si>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</si>
  <si>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</si>
  <si>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</si>
  <si>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</si>
  <si>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</si>
  <si>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</si>
  <si>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</si>
  <si>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</si>
  <si>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</si>
  <si>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</si>
  <si>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</si>
  <si>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</si>
  <si>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</si>
  <si>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</si>
  <si>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</si>
  <si>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</si>
  <si>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</si>
  <si>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</si>
  <si>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</si>
  <si>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</si>
  <si>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</si>
  <si>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</si>
  <si>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</si>
  <si>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</si>
  <si>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</si>
  <si>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</si>
  <si>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</si>
  <si>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</si>
  <si>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</si>
  <si>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</si>
  <si>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</si>
  <si>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</si>
  <si>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</si>
  <si>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</si>
  <si>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</si>
  <si>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</si>
  <si>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</si>
  <si>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</si>
  <si>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</si>
  <si>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</si>
  <si>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</si>
  <si>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</si>
  <si>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</si>
  <si>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</si>
  <si>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</si>
  <si>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</si>
  <si>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</si>
  <si>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</si>
  <si>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</si>
  <si>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</si>
  <si>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</si>
  <si>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</si>
  <si>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</si>
  <si>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</si>
  <si>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</si>
  <si>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</si>
  <si>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</si>
  <si>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</si>
  <si>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</si>
  <si>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</si>
  <si>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</si>
  <si>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</si>
  <si>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</si>
  <si>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</si>
  <si>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</si>
  <si>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</si>
  <si>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</si>
  <si>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</si>
  <si>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</si>
  <si>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</si>
  <si>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</si>
  <si>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</si>
  <si>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</si>
  <si>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</si>
  <si>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</si>
  <si>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</si>
  <si>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</si>
  <si>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</si>
  <si>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</si>
  <si>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</si>
  <si>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</si>
  <si>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</si>
  <si>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</si>
  <si>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</si>
  <si>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</si>
  <si>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</si>
  <si>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</si>
  <si>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</si>
  <si>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</si>
  <si>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</si>
  <si>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</si>
  <si>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</si>
  <si>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</si>
  <si>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</si>
  <si>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</si>
  <si>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</si>
  <si>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</si>
  <si>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</si>
  <si>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</si>
  <si>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</si>
  <si>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</si>
  <si>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</si>
  <si>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</si>
  <si>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</si>
  <si>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</si>
  <si>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</si>
  <si>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</si>
  <si>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</si>
  <si>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</si>
  <si>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</si>
  <si>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</si>
  <si>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</si>
  <si>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</si>
  <si>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</si>
  <si>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</si>
  <si>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</si>
  <si>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</si>
  <si>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</si>
  <si>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</si>
  <si>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</si>
  <si>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</si>
  <si>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</si>
  <si>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</si>
  <si>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</si>
  <si>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</si>
  <si>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</si>
  <si>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</si>
  <si>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</si>
  <si>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</si>
  <si>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</si>
  <si>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</si>
  <si>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</si>
  <si>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</si>
  <si>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</si>
  <si>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</si>
  <si>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</si>
  <si>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</si>
  <si>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</si>
  <si>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</si>
  <si>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</si>
  <si>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</si>
  <si>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</si>
  <si>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</si>
  <si>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</si>
  <si>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</si>
  <si>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</si>
  <si>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</si>
  <si>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</si>
  <si>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</si>
  <si>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</si>
  <si>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</si>
  <si>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</si>
  <si>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</si>
  <si>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</si>
  <si>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</si>
  <si>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</si>
  <si>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</si>
  <si>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</si>
  <si>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</si>
  <si>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</si>
  <si>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</si>
  <si>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</si>
  <si>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</si>
  <si>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</si>
  <si>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</si>
  <si>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</si>
  <si>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</si>
  <si>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</si>
  <si>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</si>
  <si>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</si>
  <si>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</si>
  <si>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</si>
  <si>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</si>
  <si>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</si>
  <si>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</si>
  <si>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</si>
  <si>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</si>
  <si>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</si>
  <si>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</si>
  <si>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</si>
  <si>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</si>
  <si>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</si>
  <si>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</si>
  <si>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</si>
  <si>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</si>
  <si>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</si>
  <si>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</si>
  <si>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</si>
  <si>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</si>
  <si>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</si>
  <si>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</si>
  <si>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</si>
  <si>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</si>
  <si>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</si>
  <si>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</si>
  <si>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</si>
  <si>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</si>
  <si>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</si>
  <si>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</si>
  <si>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</si>
  <si>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</si>
  <si>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</si>
  <si>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</si>
  <si>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</si>
  <si>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</si>
  <si>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</si>
  <si>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</si>
  <si>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</si>
  <si>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</si>
  <si>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</si>
  <si>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</si>
  <si>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</si>
  <si>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</si>
  <si>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</si>
  <si>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</si>
  <si>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</si>
  <si>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</si>
  <si>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</si>
  <si>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</si>
  <si>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</si>
  <si>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</si>
  <si>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</si>
  <si>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</si>
  <si>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</si>
  <si>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</si>
  <si>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</si>
  <si>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</si>
  <si>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</si>
  <si>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</si>
  <si>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</si>
  <si>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</si>
  <si>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</si>
  <si>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</si>
  <si>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</si>
  <si>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</si>
  <si>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</si>
  <si>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</si>
  <si>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</si>
  <si>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</si>
  <si>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</si>
  <si>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</si>
  <si>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</si>
  <si>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</si>
  <si>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</si>
  <si>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</si>
  <si>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</si>
  <si>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</si>
  <si>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</si>
  <si>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</si>
  <si>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</si>
  <si>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</si>
  <si>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</si>
  <si>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</si>
  <si>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</si>
  <si>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</si>
  <si>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</si>
  <si>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</si>
  <si>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</si>
  <si>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</si>
  <si>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</si>
  <si>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</si>
  <si>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</si>
  <si>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</si>
  <si>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</si>
  <si>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</si>
  <si>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</si>
  <si>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</si>
  <si>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</si>
  <si>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</si>
  <si>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</si>
  <si>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</si>
  <si>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</si>
  <si>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</si>
  <si>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</si>
  <si>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</si>
  <si>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</si>
  <si>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</si>
  <si>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</si>
  <si>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</si>
  <si>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</si>
  <si>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</si>
  <si>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</si>
  <si>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</si>
  <si>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</si>
  <si>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</si>
  <si>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</si>
  <si>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</si>
  <si>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</si>
  <si>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</si>
  <si>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</si>
  <si>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</si>
  <si>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</si>
  <si>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</si>
  <si>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</si>
  <si>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</si>
  <si>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</si>
  <si>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</si>
  <si>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</si>
  <si>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</si>
  <si>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</si>
  <si>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</si>
  <si>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</si>
  <si>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</si>
  <si>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</si>
  <si>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</si>
  <si>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</si>
  <si>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</si>
  <si>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</si>
  <si>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</si>
  <si>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</si>
  <si>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</si>
  <si>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</si>
  <si>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</si>
  <si>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</si>
  <si>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</si>
  <si>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</si>
  <si>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</si>
  <si>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</si>
  <si>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</si>
  <si>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</si>
  <si>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</si>
  <si>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</si>
  <si>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</si>
  <si>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</si>
  <si>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</si>
  <si>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</si>
  <si>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</si>
  <si>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</si>
  <si>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</si>
  <si>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</si>
  <si>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</si>
  <si>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</si>
  <si>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</si>
  <si>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</si>
  <si>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</si>
  <si>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</si>
  <si>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</si>
  <si>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</si>
  <si>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</si>
  <si>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</si>
  <si>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</si>
  <si>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</si>
  <si>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</si>
  <si>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</si>
  <si>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</si>
  <si>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</si>
  <si>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</si>
  <si>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</si>
  <si>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</si>
  <si>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</si>
  <si>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</si>
  <si>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</si>
  <si>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</si>
  <si>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</si>
  <si>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</si>
  <si>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</si>
  <si>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</si>
  <si>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</si>
  <si>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</si>
  <si>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</si>
  <si>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</si>
  <si>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</si>
  <si>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</si>
  <si>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</si>
  <si>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</si>
  <si>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</si>
  <si>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</si>
  <si>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</si>
  <si>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</si>
  <si>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</si>
  <si>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</si>
  <si>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</si>
  <si>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</si>
  <si>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</si>
  <si>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</si>
  <si>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</si>
  <si>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</si>
  <si>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</si>
  <si>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</si>
  <si>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</si>
  <si>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</si>
  <si>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</si>
  <si>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</si>
  <si>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</si>
  <si>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</si>
  <si>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</si>
  <si>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</si>
  <si>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</si>
  <si>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</si>
  <si>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</si>
  <si>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</si>
  <si>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</si>
  <si>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</si>
  <si>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</si>
  <si>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</si>
  <si>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</si>
  <si>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</si>
  <si>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</si>
  <si>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</si>
  <si>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</si>
  <si>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</si>
  <si>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</si>
  <si>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</si>
  <si>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</si>
  <si>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</si>
  <si>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</si>
  <si>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</si>
  <si>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</si>
  <si>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</si>
  <si>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</si>
  <si>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</si>
  <si>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</si>
  <si>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</si>
  <si>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</si>
  <si>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</si>
  <si>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</si>
  <si>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</si>
  <si>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</si>
  <si>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</si>
  <si>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</si>
  <si>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</si>
  <si>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</si>
  <si>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</si>
  <si>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</si>
  <si>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</si>
  <si>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</si>
  <si>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</si>
  <si>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</si>
  <si>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</si>
  <si>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</si>
  <si>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</si>
  <si>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</si>
  <si>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</si>
  <si>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</si>
  <si>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</si>
  <si>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</si>
  <si>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</si>
  <si>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</si>
  <si>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</si>
  <si>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</si>
  <si>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</si>
  <si>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</si>
  <si>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</si>
  <si>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</si>
  <si>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</si>
  <si>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</si>
  <si>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</si>
  <si>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</si>
  <si>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</si>
  <si>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</si>
  <si>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</si>
  <si>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</si>
  <si>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</si>
  <si>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</si>
  <si>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</si>
  <si>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</si>
  <si>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</si>
  <si>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</si>
  <si>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</si>
  <si>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</si>
  <si>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</si>
  <si>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</si>
  <si>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</si>
  <si>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</si>
  <si>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</si>
  <si>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</si>
  <si>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</si>
  <si>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</si>
  <si>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</si>
  <si>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</si>
  <si>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</si>
  <si>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</si>
  <si>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</si>
  <si>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</si>
  <si>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</si>
  <si>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</si>
  <si>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</si>
  <si>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</si>
  <si>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</si>
  <si>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</si>
  <si>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</si>
  <si>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</si>
  <si>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</si>
  <si>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</si>
  <si>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</si>
  <si>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</si>
  <si>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</si>
  <si>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</si>
  <si>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</si>
  <si>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</si>
  <si>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</si>
  <si>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</si>
  <si>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</si>
  <si>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</si>
  <si>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</si>
  <si>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</si>
  <si>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</si>
  <si>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</si>
  <si>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</si>
  <si>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</si>
  <si>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</si>
  <si>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</si>
  <si>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</si>
  <si>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</si>
  <si>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</si>
  <si>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</si>
  <si>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</si>
  <si>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</si>
  <si>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</si>
  <si>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</si>
  <si>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</si>
  <si>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</si>
  <si>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</si>
  <si>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</si>
  <si>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</si>
  <si>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</si>
  <si>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</si>
  <si>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</si>
  <si>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</si>
  <si>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</si>
  <si>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</si>
  <si>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</si>
  <si>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</si>
  <si>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</si>
  <si>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</si>
  <si>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</si>
  <si>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</si>
  <si>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</si>
  <si>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</si>
  <si>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</si>
  <si>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</si>
  <si>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</si>
  <si>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</si>
  <si>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</si>
  <si>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</si>
  <si>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</si>
  <si>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</si>
  <si>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</si>
  <si>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</si>
  <si>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</si>
  <si>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</si>
  <si>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</si>
  <si>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</si>
  <si>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</si>
  <si>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</si>
  <si>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</si>
  <si>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</si>
  <si>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</si>
  <si>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</si>
  <si>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</si>
  <si>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</si>
  <si>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</si>
  <si>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</si>
  <si>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</si>
  <si>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</si>
  <si>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</si>
  <si>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</si>
  <si>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</si>
  <si>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</si>
  <si>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</si>
  <si>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</si>
  <si>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</si>
  <si>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</si>
  <si>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</si>
  <si>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</si>
  <si>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</si>
  <si>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</si>
  <si>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</si>
  <si>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</si>
  <si>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</si>
  <si>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</si>
  <si>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</si>
  <si>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</si>
  <si>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</si>
  <si>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</si>
  <si>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</si>
  <si>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</si>
  <si>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</si>
  <si>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</si>
  <si>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</si>
  <si>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</si>
  <si>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</si>
  <si>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</si>
  <si>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</si>
  <si>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</si>
  <si>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</si>
  <si>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</si>
  <si>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</si>
  <si>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</si>
  <si>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</si>
  <si>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</si>
  <si>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</si>
  <si>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</si>
  <si>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</si>
  <si>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</si>
  <si>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</si>
  <si>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</si>
  <si>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</si>
  <si>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</si>
  <si>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</si>
  <si>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</si>
  <si>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</si>
  <si>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</si>
  <si>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</si>
  <si>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</si>
  <si>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</si>
  <si>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</si>
  <si>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</si>
  <si>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</si>
  <si>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</si>
  <si>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</si>
  <si>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</si>
  <si>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</si>
  <si>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</si>
  <si>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</si>
  <si>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</si>
  <si>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</si>
  <si>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</si>
  <si>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</si>
  <si>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</si>
  <si>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</si>
  <si>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</si>
  <si>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</si>
  <si>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</si>
  <si>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</si>
  <si>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</si>
  <si>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</si>
  <si>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</si>
  <si>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</si>
  <si>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</si>
  <si>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</si>
  <si>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</si>
  <si>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</si>
  <si>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</si>
  <si>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</si>
  <si>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</si>
  <si>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</si>
  <si>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</si>
  <si>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</si>
  <si>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</si>
  <si>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</si>
  <si>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</si>
  <si>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</si>
  <si>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</si>
  <si>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</si>
  <si>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</si>
  <si>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</si>
  <si>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</si>
  <si>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</si>
  <si>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</si>
  <si>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</si>
  <si>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</si>
  <si>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</si>
  <si>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</si>
  <si>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</si>
  <si>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</si>
  <si>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</si>
  <si>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</si>
  <si>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</si>
  <si>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</si>
  <si>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</si>
  <si>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</si>
  <si>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</si>
  <si>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</si>
  <si>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</si>
  <si>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</si>
  <si>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</si>
  <si>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</si>
  <si>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</si>
  <si>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</si>
  <si>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</si>
  <si>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</si>
  <si>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</si>
  <si>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</si>
  <si>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</si>
  <si>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</si>
  <si>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</si>
  <si>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</si>
  <si>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</si>
  <si>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</si>
  <si>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</si>
  <si>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</si>
  <si>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</si>
  <si>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</si>
  <si>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</si>
  <si>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</si>
  <si>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</si>
  <si>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</si>
  <si>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</si>
  <si>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</si>
  <si>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</si>
  <si>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</si>
  <si>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</si>
  <si>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</si>
  <si>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</si>
  <si>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</si>
  <si>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</si>
  <si>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</si>
  <si>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</si>
  <si>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</si>
  <si>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</si>
  <si>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</si>
  <si>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</si>
  <si>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</si>
  <si>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</si>
  <si>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</si>
  <si>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</si>
  <si>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</si>
  <si>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</si>
  <si>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</si>
  <si>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</si>
  <si>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</si>
  <si>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</si>
  <si>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</si>
  <si>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</si>
  <si>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</si>
  <si>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</si>
  <si>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</si>
  <si>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</si>
  <si>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</si>
  <si>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</si>
  <si>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</si>
  <si>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</si>
  <si>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</si>
  <si>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</si>
  <si>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</si>
  <si>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</si>
  <si>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</si>
  <si>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</si>
  <si>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</si>
  <si>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</si>
  <si>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</si>
  <si>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</si>
  <si>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</si>
  <si>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</si>
  <si>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</si>
  <si>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</si>
  <si>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</si>
  <si>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</si>
  <si>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</si>
  <si>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</si>
  <si>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</si>
  <si>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</si>
  <si>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</si>
  <si>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</si>
  <si>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</si>
  <si>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</si>
  <si>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</si>
  <si>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</si>
  <si>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</si>
  <si>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</si>
  <si>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</si>
  <si>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</si>
  <si>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</si>
  <si>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</si>
  <si>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</si>
  <si>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</si>
  <si>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</si>
  <si>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</si>
  <si>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</si>
  <si>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</si>
  <si>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</si>
  <si>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</si>
  <si>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</si>
  <si>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</si>
  <si>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</si>
  <si>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</si>
  <si>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</si>
  <si>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</si>
  <si>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</si>
  <si>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</si>
  <si>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</si>
  <si>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</si>
  <si>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</si>
  <si>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</si>
  <si>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</si>
  <si>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</si>
  <si>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</si>
  <si>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</si>
  <si>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</si>
  <si>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</si>
  <si>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</si>
  <si>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</si>
  <si>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</si>
  <si>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</si>
  <si>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</si>
  <si>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</si>
  <si>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</si>
  <si>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</si>
  <si>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</si>
  <si>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</si>
  <si>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</si>
  <si>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</si>
  <si>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</si>
  <si>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</si>
  <si>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</si>
  <si>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</si>
  <si>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</si>
  <si>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</si>
  <si>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</si>
  <si>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</si>
  <si>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</si>
  <si>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</si>
  <si>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</si>
  <si>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</si>
  <si>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</si>
  <si>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</si>
  <si>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</si>
  <si>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</si>
  <si>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</si>
  <si>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</si>
  <si>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</si>
  <si>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</si>
  <si>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</si>
  <si>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</si>
  <si>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</si>
  <si>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</si>
  <si>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</si>
  <si>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</si>
  <si>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</si>
  <si>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</si>
  <si>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</si>
  <si>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</si>
  <si>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</si>
  <si>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</si>
  <si>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</si>
  <si>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</si>
  <si>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</si>
  <si>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</si>
  <si>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</si>
  <si>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</si>
  <si>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</si>
  <si>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</si>
  <si>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</si>
  <si>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</si>
  <si>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</si>
  <si>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</si>
  <si>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</si>
  <si>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</si>
  <si>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</si>
  <si>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</si>
  <si>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</si>
  <si>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</si>
  <si>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</si>
  <si>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</si>
  <si>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</si>
  <si>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</si>
  <si>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</si>
  <si>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</si>
  <si>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</si>
  <si>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</si>
  <si>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</si>
  <si>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</si>
  <si>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</si>
  <si>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</si>
  <si>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</si>
  <si>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</si>
  <si>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</si>
  <si>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</si>
  <si>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</si>
  <si>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</si>
  <si>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</si>
  <si>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</si>
  <si>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</si>
  <si>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</si>
  <si>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</si>
  <si>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</si>
  <si>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</si>
  <si>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</si>
  <si>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</si>
  <si>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</si>
  <si>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</si>
  <si>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</si>
  <si>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</si>
  <si>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</si>
  <si>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</si>
  <si>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</si>
  <si>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</si>
  <si>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</si>
  <si>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</si>
  <si>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</si>
  <si>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</si>
  <si>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</si>
  <si>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</si>
  <si>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</si>
  <si>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</si>
  <si>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</si>
  <si>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</si>
  <si>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</si>
  <si>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</si>
  <si>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</si>
  <si>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</si>
  <si>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</si>
  <si>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</si>
  <si>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</si>
  <si>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</si>
  <si>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</si>
  <si>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</si>
  <si>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</si>
  <si>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</si>
  <si>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</si>
  <si>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</si>
  <si>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</si>
  <si>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</si>
  <si>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</si>
  <si>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</si>
  <si>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</si>
  <si>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</si>
  <si>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</si>
  <si>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</si>
  <si>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</si>
  <si>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</si>
  <si>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</si>
  <si>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</si>
  <si>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</si>
  <si>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</si>
  <si>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</si>
  <si>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</si>
  <si>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</si>
  <si>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</si>
  <si>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</si>
  <si>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</si>
  <si>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</si>
  <si>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</si>
  <si>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</si>
  <si>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</si>
  <si>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</si>
  <si>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</si>
  <si>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</si>
  <si>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</si>
  <si>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</si>
  <si>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</si>
  <si>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</si>
  <si>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</si>
  <si>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</si>
  <si>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</si>
  <si>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</si>
  <si>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</si>
  <si>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</si>
  <si>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</si>
  <si>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</si>
  <si>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</si>
  <si>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</si>
  <si>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</si>
  <si>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</si>
  <si>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</si>
  <si>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</si>
  <si>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</si>
  <si>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</si>
  <si>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</si>
  <si>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</si>
  <si>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</si>
  <si>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</si>
  <si>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</si>
  <si>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</si>
  <si>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</si>
  <si>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</si>
  <si>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</si>
  <si>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</si>
  <si>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</si>
  <si>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</si>
  <si>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</si>
  <si>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</si>
  <si>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</si>
  <si>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</si>
  <si>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</si>
  <si>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</si>
  <si>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</si>
  <si>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</si>
  <si>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</si>
  <si>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</si>
  <si>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</si>
  <si>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</si>
  <si>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</si>
  <si>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</si>
  <si>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</si>
  <si>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</si>
  <si>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</si>
  <si>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</si>
  <si>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</si>
  <si>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</si>
  <si>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</si>
  <si>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</si>
  <si>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</si>
  <si>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</si>
  <si>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</si>
  <si>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</si>
  <si>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</si>
  <si>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</si>
  <si>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</si>
  <si>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</si>
  <si>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</si>
  <si>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</si>
  <si>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</si>
  <si>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</si>
  <si>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</si>
  <si>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</si>
  <si>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</si>
  <si>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</si>
  <si>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</si>
  <si>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</si>
  <si>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</si>
  <si>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</si>
  <si>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</si>
  <si>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</si>
  <si>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</si>
  <si>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</si>
  <si>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</si>
  <si>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</si>
  <si>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</si>
  <si>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</si>
  <si>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</si>
  <si>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</si>
  <si>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</si>
  <si>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</si>
  <si>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</si>
  <si>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</si>
  <si>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</si>
  <si>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</si>
  <si>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</si>
  <si>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</si>
  <si>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</si>
  <si>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</si>
  <si>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</si>
  <si>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</si>
  <si>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</si>
  <si>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</si>
  <si>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</si>
  <si>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</si>
  <si>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</si>
  <si>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</si>
  <si>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</si>
  <si>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</si>
  <si>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</si>
  <si>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</si>
  <si>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</si>
  <si>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</si>
  <si>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</si>
  <si>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</si>
  <si>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</si>
  <si>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</si>
  <si>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</si>
  <si>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</si>
  <si>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</si>
  <si>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</si>
  <si>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</si>
  <si>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</si>
  <si>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</si>
  <si>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</si>
  <si>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</si>
  <si>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</si>
  <si>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</si>
  <si>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</si>
  <si>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</si>
  <si>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</si>
  <si>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</si>
  <si>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</si>
  <si>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</si>
  <si>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</si>
  <si>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</si>
  <si>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</si>
  <si>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</si>
  <si>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</si>
  <si>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</si>
  <si>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</si>
  <si>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</si>
  <si>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</si>
  <si>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</si>
  <si>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</si>
  <si>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</si>
  <si>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</si>
  <si>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</si>
  <si>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</si>
  <si>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</si>
  <si>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</si>
  <si>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</si>
  <si>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</si>
  <si>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</si>
  <si>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</si>
  <si>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</si>
  <si>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</si>
  <si>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</si>
  <si>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</si>
  <si>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</si>
  <si>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</si>
  <si>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</si>
  <si>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</si>
  <si>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</si>
  <si>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</si>
  <si>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</si>
  <si>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</si>
  <si>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</si>
  <si>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</si>
  <si>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</si>
  <si>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</si>
  <si>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</si>
  <si>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</si>
  <si>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</si>
  <si>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</si>
  <si>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</si>
  <si>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</si>
  <si>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</si>
  <si>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</si>
  <si>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</si>
  <si>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</si>
  <si>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</si>
  <si>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</si>
  <si>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</si>
  <si>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</si>
  <si>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</si>
  <si>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</si>
  <si>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</si>
  <si>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</si>
  <si>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</si>
  <si>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</si>
  <si>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</si>
  <si>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</si>
  <si>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</si>
  <si>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</si>
  <si>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</si>
  <si>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</si>
  <si>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</si>
  <si>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</si>
  <si>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</si>
  <si>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</si>
  <si>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</si>
  <si>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</si>
  <si>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</si>
  <si>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</si>
  <si>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</si>
  <si>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</si>
  <si>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</si>
  <si>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</si>
  <si>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</si>
  <si>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</si>
  <si>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</si>
  <si>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</si>
  <si>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</si>
  <si>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</si>
  <si>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</si>
  <si>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</si>
  <si>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</si>
  <si>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</si>
  <si>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</si>
  <si>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</si>
  <si>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</si>
  <si>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</si>
  <si>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</si>
  <si>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</si>
  <si>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</si>
  <si>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</si>
  <si>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</si>
  <si>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</si>
  <si>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</si>
  <si>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</si>
  <si>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</si>
  <si>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</si>
  <si>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</si>
  <si>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</si>
  <si>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</si>
  <si>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</si>
  <si>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</si>
  <si>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</si>
  <si>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</si>
  <si>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</si>
  <si>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</si>
  <si>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</si>
  <si>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</si>
  <si>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</si>
  <si>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</si>
  <si>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</si>
  <si>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</si>
  <si>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</si>
  <si>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</si>
  <si>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</si>
  <si>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</si>
  <si>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</si>
  <si>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</si>
  <si>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</si>
  <si>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</si>
  <si>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</si>
  <si>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</si>
  <si>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</si>
  <si>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</si>
  <si>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</si>
  <si>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</si>
  <si>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</si>
  <si>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</si>
  <si>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</si>
  <si>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</si>
  <si>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</si>
  <si>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</si>
  <si>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</si>
  <si>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</si>
  <si>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</si>
  <si>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</si>
  <si>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</si>
  <si>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</si>
  <si>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</si>
  <si>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</si>
  <si>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</si>
  <si>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</si>
  <si>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</si>
  <si>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</si>
  <si>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</si>
  <si>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</si>
  <si>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</si>
  <si>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</si>
  <si>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</si>
  <si>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</si>
  <si>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</si>
  <si>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</si>
  <si>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</si>
  <si>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</si>
  <si>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</si>
  <si>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</si>
  <si>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</si>
  <si>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</si>
  <si>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</si>
  <si>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</si>
  <si>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</si>
  <si>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</si>
  <si>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</si>
  <si>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</si>
  <si>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</si>
  <si>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</si>
  <si>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</si>
  <si>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</si>
  <si>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</si>
  <si>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</si>
  <si>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</si>
  <si>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</si>
  <si>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</si>
  <si>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</si>
  <si>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</si>
  <si>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</si>
  <si>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</si>
  <si>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</si>
  <si>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</si>
  <si>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</si>
  <si>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</si>
  <si>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</si>
  <si>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</si>
  <si>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</si>
  <si>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</si>
  <si>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</si>
  <si>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</si>
  <si>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</si>
  <si>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</si>
  <si>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</si>
  <si>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</si>
  <si>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</si>
  <si>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</si>
  <si>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</si>
  <si>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</si>
  <si>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</si>
  <si>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</si>
  <si>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</si>
  <si>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</si>
  <si>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</si>
  <si>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</si>
  <si>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</si>
  <si>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</si>
  <si>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</si>
  <si>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</si>
  <si>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</si>
  <si>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</si>
  <si>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</si>
  <si>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</si>
  <si>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</si>
  <si>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</si>
  <si>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</si>
  <si>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</si>
  <si>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</si>
  <si>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</si>
  <si>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</si>
  <si>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</si>
  <si>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</si>
  <si>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</si>
  <si>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</si>
  <si>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</si>
  <si>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</si>
  <si>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</si>
  <si>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</si>
  <si>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</si>
  <si>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</si>
  <si>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</si>
  <si>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</si>
  <si>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</si>
  <si>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</si>
  <si>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</si>
  <si>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</si>
  <si>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</si>
  <si>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</si>
  <si>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</si>
  <si>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</si>
  <si>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</si>
  <si>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</si>
  <si>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</si>
  <si>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</si>
  <si>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</si>
  <si>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</si>
  <si>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</si>
  <si>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</si>
  <si>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</si>
  <si>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</si>
  <si>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</si>
  <si>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</si>
  <si>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</si>
  <si>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</si>
  <si>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</si>
  <si>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</si>
  <si>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</si>
  <si>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</si>
  <si>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</si>
  <si>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</si>
  <si>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</si>
  <si>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</si>
  <si>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</si>
  <si>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</si>
  <si>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</si>
  <si>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</si>
  <si>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</si>
  <si>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</si>
  <si>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</si>
  <si>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</si>
  <si>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</si>
  <si>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</si>
  <si>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</si>
  <si>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</si>
  <si>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</si>
  <si>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</si>
  <si>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</si>
  <si>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</si>
  <si>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</si>
  <si>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</si>
  <si>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</si>
  <si>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</si>
  <si>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</si>
  <si>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</si>
  <si>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</si>
  <si>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</si>
  <si>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</si>
  <si>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</si>
  <si>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</si>
  <si>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</si>
  <si>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</si>
  <si>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</si>
  <si>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</si>
  <si>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</si>
  <si>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</si>
  <si>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</si>
  <si>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</si>
  <si>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</si>
  <si>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</si>
  <si>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</si>
  <si>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</si>
  <si>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</si>
  <si>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</si>
  <si>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</si>
  <si>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</si>
  <si>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</si>
  <si>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</si>
  <si>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</si>
  <si>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</si>
  <si>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</si>
  <si>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</si>
  <si>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</si>
  <si>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</si>
  <si>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</si>
  <si>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</si>
  <si>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</si>
  <si>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</si>
  <si>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</si>
  <si>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</si>
  <si>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</si>
  <si>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</si>
  <si>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</si>
  <si>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</si>
  <si>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</si>
  <si>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</si>
  <si>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</si>
  <si>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</si>
  <si>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</si>
  <si>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</si>
  <si>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</si>
  <si>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</si>
  <si>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</si>
  <si>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</si>
  <si>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</si>
  <si>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</si>
  <si>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</si>
  <si>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</si>
  <si>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</si>
  <si>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</si>
  <si>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</si>
  <si>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</si>
  <si>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</si>
  <si>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</si>
  <si>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</si>
  <si>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</si>
  <si>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</si>
  <si>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</si>
  <si>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</si>
  <si>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</si>
  <si>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</si>
  <si>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</si>
  <si>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</si>
  <si>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</si>
  <si>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</si>
  <si>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</si>
  <si>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</si>
  <si>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</si>
  <si>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</si>
  <si>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</si>
  <si>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</si>
  <si>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</si>
  <si>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</si>
  <si>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</si>
  <si>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</si>
  <si>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</si>
  <si>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</si>
  <si>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</si>
  <si>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</si>
  <si>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</si>
  <si>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</si>
  <si>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</si>
  <si>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</si>
  <si>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</si>
  <si>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</si>
  <si>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</si>
  <si>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</si>
  <si>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</si>
  <si>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</si>
  <si>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</si>
  <si>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</si>
  <si>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</si>
  <si>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</si>
  <si>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</si>
  <si>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</si>
  <si>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</si>
  <si>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</si>
  <si>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</si>
  <si>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</si>
  <si>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</si>
  <si>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</si>
  <si>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</si>
  <si>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</si>
  <si>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</si>
  <si>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</si>
  <si>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</si>
  <si>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</si>
  <si>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</si>
  <si>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</si>
  <si>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</si>
  <si>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</si>
  <si>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</si>
  <si>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</si>
  <si>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</si>
  <si>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</si>
  <si>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</si>
  <si>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</si>
  <si>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</si>
  <si>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</si>
  <si>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</si>
  <si>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</si>
  <si>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</si>
  <si>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</si>
  <si>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</si>
  <si>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</si>
  <si>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</si>
  <si>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</si>
  <si>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</si>
  <si>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</si>
  <si>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</si>
  <si>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</si>
  <si>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</si>
  <si>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</si>
  <si>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</si>
  <si>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</si>
  <si>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</si>
  <si>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</si>
  <si>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</si>
  <si>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</si>
  <si>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</si>
  <si>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</si>
  <si>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</si>
  <si>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</si>
  <si>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</si>
  <si>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</si>
  <si>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</si>
  <si>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</si>
  <si>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</si>
  <si>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</si>
  <si>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</si>
  <si>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</si>
  <si>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</si>
  <si>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</si>
  <si>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</si>
  <si>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</si>
  <si>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</si>
  <si>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</si>
  <si>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</si>
  <si>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</si>
  <si>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</si>
  <si>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</si>
  <si>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</si>
  <si>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</si>
  <si>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</si>
  <si>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</si>
  <si>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</si>
  <si>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</si>
  <si>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</si>
  <si>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</si>
  <si>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</si>
  <si>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</si>
  <si>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</si>
  <si>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</si>
  <si>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</si>
  <si>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</si>
  <si>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</si>
  <si>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</si>
  <si>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</si>
  <si>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</si>
  <si>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</si>
  <si>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</si>
  <si>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</si>
  <si>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</si>
  <si>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</si>
  <si>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</si>
  <si>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</si>
  <si>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</si>
  <si>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</si>
  <si>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</si>
  <si>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</si>
  <si>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</si>
  <si>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</si>
  <si>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</si>
  <si>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</si>
  <si>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</si>
  <si>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</si>
  <si>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</si>
  <si>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</si>
  <si>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</si>
  <si>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</si>
  <si>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</si>
  <si>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</si>
  <si>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</si>
  <si>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</si>
  <si>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</si>
  <si>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</si>
  <si>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</si>
  <si>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</si>
  <si>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</si>
  <si>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</si>
  <si>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</si>
  <si>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</si>
  <si>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</si>
  <si>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</si>
  <si>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</si>
  <si>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</si>
  <si>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</si>
  <si>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</si>
  <si>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</si>
  <si>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</si>
  <si>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</si>
  <si>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</si>
  <si>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</si>
  <si>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</si>
  <si>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</si>
  <si>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</si>
  <si>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</si>
  <si>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</si>
  <si>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</si>
  <si>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</si>
  <si>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</si>
  <si>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</si>
  <si>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</si>
  <si>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</si>
  <si>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</si>
  <si>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</si>
  <si>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</si>
  <si>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</si>
  <si>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</si>
  <si>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</si>
  <si>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</si>
  <si>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</si>
  <si>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</si>
  <si>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</si>
  <si>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</si>
  <si>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</si>
  <si>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</si>
  <si>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</si>
  <si>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</si>
  <si>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</si>
  <si>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</si>
  <si>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</si>
  <si>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</si>
  <si>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</si>
  <si>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</si>
  <si>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</si>
  <si>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</si>
  <si>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</si>
  <si>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</si>
  <si>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</si>
  <si>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</si>
  <si>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</si>
  <si>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</si>
  <si>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</si>
  <si>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</si>
  <si>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</si>
  <si>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</si>
  <si>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</si>
  <si>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</si>
  <si>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</si>
  <si>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</si>
  <si>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</si>
  <si>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</si>
  <si>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</si>
  <si>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</si>
  <si>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</si>
  <si>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</si>
  <si>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</si>
  <si>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</si>
  <si>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</si>
  <si>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</si>
  <si>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</si>
  <si>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</si>
  <si>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</si>
  <si>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</si>
  <si>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</si>
  <si>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</si>
  <si>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</si>
  <si>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</si>
  <si>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</si>
  <si>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</si>
  <si>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</si>
  <si>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</si>
  <si>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</si>
  <si>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</si>
  <si>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</si>
  <si>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</si>
  <si>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</si>
  <si>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</si>
  <si>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</si>
  <si>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</si>
  <si>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</si>
  <si>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</si>
  <si>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</si>
  <si>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</si>
  <si>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</si>
  <si>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</si>
  <si>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</si>
  <si>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</si>
  <si>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</si>
  <si>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</si>
  <si>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</si>
  <si>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</si>
  <si>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</si>
  <si>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</si>
  <si>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</si>
  <si>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</si>
  <si>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</si>
  <si>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</si>
  <si>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</si>
  <si>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</si>
  <si>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</si>
  <si>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</si>
  <si>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</si>
  <si>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</si>
  <si>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</si>
  <si>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</si>
  <si>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</si>
  <si>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</si>
  <si>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</si>
  <si>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</si>
  <si>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</si>
  <si>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</si>
  <si>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</si>
  <si>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</si>
  <si>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</si>
  <si>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</si>
  <si>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</si>
  <si>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</si>
  <si>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</si>
  <si>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</si>
  <si>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</si>
  <si>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</si>
  <si>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</si>
  <si>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</si>
  <si>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</si>
  <si>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</si>
  <si>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</si>
  <si>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</si>
  <si>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</si>
  <si>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</si>
  <si>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</si>
  <si>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</si>
  <si>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</si>
  <si>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</si>
  <si>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</si>
  <si>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</si>
  <si>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</si>
  <si>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</si>
  <si>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</si>
  <si>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</si>
  <si>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</si>
  <si>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</si>
  <si>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</si>
  <si>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</si>
  <si>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</si>
  <si>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</si>
  <si>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</si>
  <si>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</si>
  <si>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</si>
  <si>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</si>
  <si>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</si>
  <si>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</si>
  <si>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</si>
  <si>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</si>
  <si>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</si>
  <si>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</si>
  <si>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</si>
  <si>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</si>
  <si>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</si>
  <si>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</si>
  <si>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</si>
  <si>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</si>
  <si>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</si>
  <si>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</si>
  <si>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</si>
  <si>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</si>
  <si>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</si>
  <si>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</si>
  <si>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</si>
  <si>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</si>
  <si>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</si>
  <si>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</si>
  <si>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</si>
  <si>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</si>
  <si>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</si>
  <si>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</si>
  <si>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</si>
  <si>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</si>
  <si>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</si>
  <si>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</si>
  <si>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</si>
  <si>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</si>
  <si>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</si>
  <si>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</si>
  <si>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</si>
  <si>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</si>
  <si>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</si>
  <si>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</si>
  <si>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</si>
  <si>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</si>
  <si>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</si>
  <si>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</si>
  <si>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</si>
  <si>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</si>
  <si>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</si>
  <si>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</si>
  <si>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</si>
  <si>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</si>
  <si>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</si>
  <si>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</si>
  <si>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</si>
  <si>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</si>
  <si>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</si>
  <si>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</si>
  <si>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</si>
  <si>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</si>
  <si>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</si>
  <si>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</si>
  <si>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</si>
  <si>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</si>
  <si>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</si>
  <si>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</si>
  <si>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</si>
  <si>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</si>
  <si>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</si>
  <si>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</si>
  <si>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</si>
  <si>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</si>
  <si>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</si>
  <si>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</si>
  <si>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</si>
  <si>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</si>
  <si>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</si>
  <si>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</si>
  <si>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</si>
  <si>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</si>
  <si>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</si>
  <si>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</si>
  <si>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</si>
  <si>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</si>
  <si>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</si>
  <si>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</si>
  <si>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</si>
  <si>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</si>
  <si>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</si>
  <si>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</si>
  <si>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</si>
  <si>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</si>
  <si>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</si>
  <si>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</si>
  <si>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</si>
  <si>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</si>
  <si>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</si>
  <si>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</si>
  <si>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</si>
  <si>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</si>
  <si>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</si>
  <si>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</si>
  <si>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</si>
  <si>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</si>
  <si>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</si>
  <si>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</si>
  <si>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</si>
  <si>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</si>
  <si>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</si>
  <si>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</si>
  <si>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</si>
  <si>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</si>
  <si>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</si>
  <si>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</si>
  <si>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</si>
  <si>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</si>
  <si>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</si>
  <si>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</si>
  <si>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</si>
  <si>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</si>
  <si>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</si>
  <si>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</si>
  <si>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</si>
  <si>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</si>
  <si>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</si>
  <si>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</si>
  <si>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</si>
  <si>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</si>
  <si>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</si>
  <si>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</si>
  <si>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</si>
  <si>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</si>
  <si>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</si>
  <si>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</si>
  <si>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</si>
  <si>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</si>
  <si>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</si>
  <si>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</si>
  <si>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</si>
  <si>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</si>
  <si>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</si>
  <si>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</si>
  <si>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</si>
  <si>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</si>
  <si>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</si>
  <si>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</si>
  <si>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</si>
  <si>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</si>
  <si>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</si>
  <si>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</si>
  <si>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</si>
  <si>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</si>
  <si>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</si>
  <si>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</si>
  <si>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</si>
  <si>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</si>
  <si>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</si>
  <si>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</si>
  <si>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</si>
  <si>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</si>
  <si>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</si>
  <si>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</si>
  <si>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</si>
  <si>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</si>
  <si>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</si>
  <si>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</si>
  <si>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</si>
  <si>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</si>
  <si>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</si>
  <si>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</si>
  <si>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</si>
  <si>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</si>
  <si>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</si>
  <si>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</si>
  <si>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</si>
  <si>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</si>
  <si>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</si>
  <si>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</si>
  <si>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</si>
  <si>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</si>
  <si>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</si>
  <si>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</si>
  <si>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</si>
  <si>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</si>
  <si>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</si>
  <si>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</si>
  <si>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</si>
  <si>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</si>
  <si>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</si>
  <si>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</si>
  <si>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</si>
  <si>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</si>
  <si>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</si>
  <si>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</si>
  <si>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</si>
  <si>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</si>
  <si>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</si>
  <si>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</si>
  <si>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</si>
  <si>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</si>
  <si>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</si>
  <si>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</si>
  <si>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</si>
  <si>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</si>
  <si>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</si>
  <si>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</si>
  <si>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</si>
  <si>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</si>
  <si>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</si>
  <si>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</si>
  <si>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</si>
  <si>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</si>
  <si>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</si>
  <si>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</si>
  <si>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</si>
  <si>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</si>
  <si>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</si>
  <si>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</si>
  <si>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</si>
  <si>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</si>
  <si>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</si>
  <si>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</si>
  <si>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</si>
  <si>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</si>
  <si>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</si>
  <si>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</si>
  <si>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</si>
  <si>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</si>
  <si>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</si>
  <si>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</si>
  <si>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</si>
  <si>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</si>
  <si>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</si>
  <si>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</si>
  <si>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</si>
  <si>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</si>
  <si>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</si>
  <si>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</si>
  <si>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</si>
  <si>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</si>
  <si>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</si>
  <si>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</si>
  <si>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</si>
  <si>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</si>
  <si>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</si>
  <si>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</si>
  <si>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</si>
  <si>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</si>
  <si>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</si>
  <si>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</si>
  <si>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</si>
  <si>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</si>
  <si>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</si>
  <si>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</si>
  <si>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</si>
  <si>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</si>
  <si>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</si>
  <si>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</si>
  <si>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</si>
  <si>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</si>
  <si>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</si>
  <si>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</si>
  <si>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</si>
  <si>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</si>
  <si>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</si>
  <si>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</si>
  <si>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</si>
  <si>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</si>
  <si>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</si>
  <si>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</si>
  <si>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</si>
  <si>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</si>
  <si>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</si>
  <si>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</si>
  <si>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</si>
  <si>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</si>
  <si>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</si>
  <si>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</si>
  <si>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</si>
  <si>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</si>
  <si>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</si>
  <si>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</si>
  <si>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</si>
  <si>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</si>
  <si>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</si>
  <si>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</si>
  <si>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</si>
  <si>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</si>
  <si>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</si>
  <si>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</si>
  <si>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</si>
  <si>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</si>
  <si>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</si>
  <si>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</si>
  <si>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</si>
  <si>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</si>
  <si>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</si>
  <si>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</si>
  <si>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</si>
  <si>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</si>
  <si>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</si>
  <si>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</si>
  <si>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</si>
  <si>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</si>
  <si>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</si>
  <si>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</si>
  <si>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</si>
  <si>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</si>
  <si>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</si>
  <si>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</si>
  <si>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</si>
  <si>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</si>
  <si>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</si>
  <si>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</si>
  <si>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</si>
  <si>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</si>
  <si>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</si>
  <si>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</si>
  <si>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</si>
  <si>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</si>
  <si>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</si>
  <si>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</si>
  <si>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</si>
  <si>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</si>
  <si>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</si>
  <si>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</si>
  <si>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</si>
  <si>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</si>
  <si>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</si>
  <si>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</si>
  <si>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</si>
  <si>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</si>
  <si>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</si>
  <si>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</si>
  <si>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</si>
  <si>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</si>
  <si>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</si>
  <si>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</si>
  <si>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</si>
  <si>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</si>
  <si>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</si>
  <si>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</si>
  <si>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</si>
  <si>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</si>
  <si>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</si>
  <si>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</si>
  <si>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</si>
  <si>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</si>
  <si>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</si>
  <si>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</si>
  <si>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</si>
  <si>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</si>
  <si>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</si>
  <si>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</si>
  <si>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</si>
  <si>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</si>
  <si>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</si>
  <si>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</si>
  <si>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</si>
  <si>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</si>
  <si>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</si>
  <si>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</si>
  <si>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</si>
  <si>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</si>
  <si>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</si>
  <si>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</si>
  <si>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</si>
  <si>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</si>
  <si>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</si>
  <si>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</si>
  <si>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</si>
  <si>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</si>
  <si>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</si>
  <si>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</si>
  <si>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</si>
  <si>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</si>
  <si>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</si>
  <si>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</si>
  <si>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</si>
  <si>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</si>
  <si>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</si>
  <si>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</si>
  <si>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</si>
  <si>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</si>
  <si>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</si>
  <si>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</si>
  <si>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</si>
  <si>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</si>
  <si>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</si>
  <si>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</si>
  <si>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</si>
  <si>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</si>
  <si>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</si>
  <si>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</si>
  <si>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</si>
  <si>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</si>
  <si>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</si>
  <si>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</si>
  <si>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</si>
  <si>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</si>
  <si>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</si>
  <si>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</si>
  <si>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</si>
  <si>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</si>
  <si>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</si>
  <si>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</si>
  <si>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</si>
  <si>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</si>
  <si>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</si>
  <si>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</si>
  <si>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</si>
  <si>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</si>
  <si>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</si>
  <si>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</si>
  <si>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</si>
  <si>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</si>
  <si>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</si>
  <si>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</si>
  <si>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</si>
  <si>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</si>
  <si>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</si>
  <si>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</si>
  <si>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</si>
  <si>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</si>
  <si>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</si>
  <si>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</si>
  <si>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</si>
  <si>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</si>
  <si>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</si>
  <si>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</si>
  <si>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</si>
  <si>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</si>
  <si>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</si>
  <si>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</si>
  <si>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</si>
  <si>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</si>
  <si>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</si>
  <si>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</si>
  <si>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</si>
  <si>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</si>
  <si>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</si>
  <si>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</si>
  <si>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</si>
  <si>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</si>
  <si>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</si>
  <si>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</si>
  <si>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</si>
  <si>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</si>
  <si>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</si>
  <si>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</si>
  <si>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</si>
  <si>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</si>
  <si>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</si>
  <si>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</si>
  <si>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</si>
  <si>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</si>
  <si>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</si>
  <si>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</si>
  <si>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</si>
  <si>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</si>
  <si>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</si>
  <si>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</si>
  <si>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</si>
  <si>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</si>
  <si>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</si>
  <si>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</si>
  <si>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</si>
  <si>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</si>
  <si>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</si>
  <si>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</si>
  <si>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</si>
  <si>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</si>
  <si>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</si>
  <si>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</si>
  <si>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</si>
  <si>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</si>
  <si>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</si>
  <si>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</si>
  <si>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</si>
  <si>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</si>
  <si>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</si>
  <si>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</si>
  <si>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</si>
  <si>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</si>
  <si>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</si>
  <si>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</si>
  <si>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</si>
  <si>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</si>
  <si>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</si>
  <si>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</si>
  <si>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</si>
  <si>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</si>
  <si>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</si>
  <si>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</si>
  <si>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</si>
  <si>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</si>
  <si>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</si>
  <si>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</si>
  <si>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</si>
  <si>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</si>
  <si>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</si>
  <si>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</si>
  <si>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</si>
  <si>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</si>
  <si>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</si>
  <si>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</si>
  <si>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</si>
  <si>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</si>
  <si>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</si>
  <si>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</si>
  <si>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</si>
  <si>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</si>
  <si>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</si>
  <si>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</si>
  <si>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</si>
  <si>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</si>
  <si>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</si>
  <si>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</si>
  <si>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</si>
  <si>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</si>
  <si>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</si>
  <si>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</si>
  <si>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</si>
  <si>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</si>
  <si>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</si>
  <si>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</si>
  <si>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</si>
  <si>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</si>
  <si>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</si>
  <si>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</si>
  <si>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</si>
  <si>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</si>
  <si>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</si>
  <si>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</si>
  <si>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</si>
  <si>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</si>
  <si>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</si>
  <si>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</si>
  <si>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</si>
  <si>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</si>
  <si>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</si>
  <si>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</si>
  <si>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</si>
  <si>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</si>
  <si>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</si>
  <si>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</si>
  <si>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</si>
  <si>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</si>
  <si>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</si>
  <si>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</si>
  <si>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</si>
  <si>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</si>
  <si>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</si>
  <si>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</si>
  <si>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</si>
  <si>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</si>
  <si>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</si>
  <si>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</si>
  <si>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</si>
  <si>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</si>
  <si>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</si>
  <si>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</si>
  <si>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</si>
  <si>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</si>
  <si>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</si>
  <si>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</si>
  <si>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</si>
  <si>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</si>
  <si>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</si>
  <si>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</si>
  <si>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</si>
  <si>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</si>
  <si>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</si>
  <si>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</si>
  <si>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</si>
  <si>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</si>
  <si>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</si>
  <si>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</si>
  <si>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</si>
  <si>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</si>
  <si>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</si>
  <si>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</si>
  <si>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</si>
  <si>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</si>
  <si>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</si>
  <si>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</si>
  <si>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</si>
  <si>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</si>
  <si>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</si>
  <si>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</si>
  <si>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</si>
  <si>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</si>
  <si>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</si>
  <si>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</si>
  <si>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</si>
  <si>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</si>
  <si>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</si>
  <si>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</si>
  <si>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</si>
  <si>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</si>
  <si>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</si>
  <si>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</si>
  <si>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</si>
  <si>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</si>
  <si>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</si>
  <si>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</si>
  <si>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</si>
  <si>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</si>
  <si>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</si>
  <si>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</si>
  <si>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</si>
  <si>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</si>
  <si>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</si>
  <si>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</si>
  <si>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</si>
  <si>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</si>
  <si>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</si>
  <si>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</si>
  <si>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</si>
  <si>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</si>
  <si>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</si>
  <si>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</si>
  <si>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</si>
  <si>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</si>
  <si>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</si>
  <si>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</si>
  <si>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</si>
  <si>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</si>
  <si>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</si>
  <si>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</si>
  <si>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</si>
  <si>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</si>
  <si>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</si>
  <si>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</si>
  <si>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</si>
  <si>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</si>
  <si>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</si>
  <si>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</si>
  <si>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</si>
  <si>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</si>
  <si>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</si>
  <si>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</si>
  <si>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</si>
  <si>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</si>
  <si>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</si>
  <si>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</si>
  <si>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</si>
  <si>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</si>
  <si>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</si>
  <si>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</si>
  <si>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</si>
  <si>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</si>
  <si>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</si>
  <si>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</si>
  <si>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</si>
  <si>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</si>
  <si>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</si>
  <si>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</si>
  <si>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</si>
  <si>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</si>
  <si>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</si>
  <si>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</si>
  <si>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</si>
  <si>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</si>
  <si>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</si>
  <si>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</si>
  <si>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</si>
  <si>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</si>
  <si>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</si>
  <si>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</si>
  <si>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</si>
  <si>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</si>
  <si>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</si>
  <si>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</si>
  <si>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</si>
  <si>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</si>
  <si>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</si>
  <si>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</si>
  <si>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</si>
  <si>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</si>
  <si>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</si>
  <si>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</si>
  <si>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</si>
  <si>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</si>
  <si>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</si>
  <si>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</si>
  <si>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</si>
  <si>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</si>
  <si>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</si>
  <si>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</si>
  <si>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</si>
  <si>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</si>
  <si>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</si>
  <si>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</si>
  <si>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</si>
  <si>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</si>
  <si>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</si>
  <si>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</si>
  <si>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</si>
  <si>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</si>
  <si>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</si>
  <si>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</si>
  <si>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</si>
  <si>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</si>
  <si>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</si>
  <si>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</si>
  <si>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</si>
  <si>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</si>
  <si>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</si>
  <si>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</si>
  <si>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</si>
  <si>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</si>
  <si>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</si>
  <si>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</si>
  <si>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</si>
  <si>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</si>
  <si>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</si>
  <si>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</si>
  <si>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</si>
  <si>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</si>
  <si>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</si>
  <si>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</si>
  <si>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</si>
  <si>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</si>
  <si>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</si>
  <si>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</si>
  <si>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</si>
  <si>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</si>
  <si>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</si>
  <si>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</si>
  <si>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</si>
  <si>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</si>
  <si>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</si>
  <si>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</si>
  <si>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</si>
  <si>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</si>
  <si>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</si>
  <si>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</si>
  <si>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</si>
  <si>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</si>
  <si>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</si>
  <si>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</si>
  <si>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</si>
  <si>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</si>
  <si>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</si>
  <si>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</si>
  <si>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</si>
  <si>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</si>
  <si>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</si>
  <si>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</si>
  <si>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</si>
  <si>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</si>
  <si>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</si>
  <si>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</si>
  <si>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</si>
  <si>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</si>
  <si>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</si>
  <si>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</si>
  <si>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</si>
  <si>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</si>
  <si>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</si>
  <si>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</si>
  <si>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</si>
  <si>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</si>
  <si>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</si>
  <si>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</si>
  <si>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</si>
  <si>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</si>
  <si>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</si>
  <si>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</si>
  <si>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</si>
  <si>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</si>
  <si>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</si>
  <si>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</si>
  <si>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</si>
  <si>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</si>
  <si>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</si>
  <si>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</si>
  <si>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</si>
  <si>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</si>
  <si>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</si>
  <si>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</si>
  <si>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</si>
  <si>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</si>
  <si>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</si>
  <si>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</si>
  <si>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</si>
  <si>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</si>
  <si>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</si>
  <si>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</si>
  <si>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</si>
  <si>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</si>
  <si>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</si>
  <si>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</si>
  <si>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</si>
  <si>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</si>
  <si>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</si>
  <si>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</si>
  <si>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</si>
  <si>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</si>
  <si>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</si>
  <si>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</si>
  <si>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</si>
  <si>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</si>
  <si>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</si>
  <si>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</si>
  <si>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</si>
  <si>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</si>
  <si>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</si>
  <si>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</si>
  <si>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</si>
  <si>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</si>
  <si>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</si>
  <si>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</si>
  <si>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</si>
  <si>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</si>
  <si>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</si>
  <si>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</si>
  <si>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</si>
  <si>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</si>
  <si>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</si>
  <si>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</si>
  <si>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</si>
  <si>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</si>
  <si>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</si>
  <si>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</si>
  <si>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</si>
  <si>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</si>
  <si>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</si>
  <si>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</si>
  <si>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</si>
  <si>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</si>
  <si>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</si>
  <si>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</si>
  <si>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</si>
  <si>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</si>
  <si>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</si>
  <si>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</si>
  <si>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</si>
  <si>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</si>
  <si>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</si>
  <si>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</si>
  <si>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</si>
  <si>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</si>
  <si>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</si>
  <si>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</si>
  <si>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</si>
  <si>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</si>
  <si>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</si>
  <si>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</si>
  <si>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</si>
  <si>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</si>
  <si>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</si>
  <si>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</si>
  <si>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</si>
  <si>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</si>
  <si>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</si>
  <si>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</si>
  <si>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</si>
  <si>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</si>
  <si>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</si>
  <si>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</si>
  <si>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</si>
  <si>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</si>
  <si>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</si>
  <si>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</si>
  <si>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</si>
  <si>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</si>
  <si>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</si>
  <si>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</si>
  <si>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</si>
  <si>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</si>
  <si>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</si>
  <si>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</si>
  <si>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</si>
  <si>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</si>
  <si>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</si>
  <si>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</si>
  <si>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</si>
  <si>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</si>
  <si>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</si>
  <si>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</si>
  <si>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</si>
  <si>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</si>
  <si>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</si>
  <si>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</si>
  <si>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</si>
  <si>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</si>
  <si>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</si>
  <si>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</si>
  <si>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</si>
  <si>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</si>
  <si>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</si>
  <si>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</si>
  <si>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</si>
  <si>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</si>
  <si>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</si>
  <si>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</si>
  <si>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</si>
  <si>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</si>
  <si>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</si>
  <si>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</si>
  <si>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</si>
  <si>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</si>
  <si>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</si>
  <si>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</si>
  <si>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</si>
  <si>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</si>
  <si>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</si>
  <si>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</si>
  <si>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</si>
  <si>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</si>
  <si>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</si>
  <si>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</si>
  <si>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</si>
  <si>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</si>
  <si>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</si>
  <si>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</si>
  <si>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</si>
  <si>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</si>
  <si>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</si>
  <si>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</si>
  <si>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</si>
  <si>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</si>
  <si>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</si>
  <si>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</si>
  <si>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</si>
  <si>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</si>
  <si>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</si>
  <si>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</si>
  <si>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</si>
  <si>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</si>
  <si>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</si>
  <si>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</si>
  <si>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</si>
  <si>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</si>
  <si>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</si>
  <si>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</si>
  <si>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</si>
  <si>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</si>
  <si>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</si>
  <si>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</si>
  <si>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</si>
  <si>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</si>
  <si>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</si>
  <si>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</si>
  <si>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</si>
  <si>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</si>
  <si>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</si>
  <si>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</si>
  <si>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</si>
  <si>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</si>
  <si>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</si>
  <si>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</si>
  <si>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</si>
  <si>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</si>
  <si>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</si>
  <si>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</si>
  <si>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</si>
  <si>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</si>
  <si>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</si>
  <si>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</si>
  <si>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</si>
  <si>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</si>
  <si>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</si>
  <si>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</si>
  <si>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</si>
  <si>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</si>
  <si>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</si>
  <si>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</si>
  <si>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</si>
  <si>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</si>
  <si>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</si>
  <si>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</si>
  <si>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</si>
  <si>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</si>
  <si>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</si>
  <si>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</si>
  <si>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</si>
  <si>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</si>
  <si>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</si>
  <si>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</si>
  <si>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</si>
  <si>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</si>
  <si>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</si>
  <si>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</si>
  <si>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</si>
  <si>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</si>
  <si>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</si>
  <si>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</si>
  <si>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</si>
  <si>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</si>
  <si>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</si>
  <si>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</si>
  <si>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</si>
  <si>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</si>
  <si>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</si>
  <si>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</si>
  <si>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</si>
  <si>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</si>
  <si>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</si>
  <si>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</si>
  <si>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</si>
  <si>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</si>
  <si>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</si>
  <si>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</si>
  <si>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</si>
  <si>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</si>
  <si>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</si>
  <si>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</si>
  <si>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</si>
  <si>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</si>
  <si>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</si>
  <si>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</si>
  <si>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</si>
  <si>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</si>
  <si>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</si>
  <si>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</si>
  <si>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</si>
  <si>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</si>
  <si>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</si>
  <si>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</si>
  <si>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</si>
  <si>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</si>
  <si>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</si>
  <si>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</si>
  <si>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</si>
  <si>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</si>
  <si>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</si>
  <si>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</si>
  <si>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</si>
  <si>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</si>
  <si>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</si>
  <si>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</si>
  <si>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</si>
  <si>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</si>
  <si>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</si>
  <si>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</si>
  <si>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</si>
  <si>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</si>
  <si>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</si>
  <si>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</si>
  <si>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</si>
  <si>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</si>
  <si>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</si>
  <si>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</si>
  <si>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</si>
  <si>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</si>
  <si>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</si>
  <si>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</si>
  <si>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</si>
  <si>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</si>
  <si>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</si>
  <si>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</si>
  <si>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</si>
  <si>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</si>
  <si>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</si>
  <si>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</si>
  <si>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</si>
  <si>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</si>
  <si>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</si>
  <si>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</si>
  <si>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</si>
  <si>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</si>
  <si>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</si>
  <si>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</si>
  <si>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</si>
  <si>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</si>
  <si>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</si>
  <si>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</si>
  <si>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</si>
  <si>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</si>
  <si>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</si>
  <si>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</si>
  <si>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</si>
  <si>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</si>
  <si>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</si>
  <si>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</si>
  <si>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</si>
  <si>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</si>
  <si>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</si>
  <si>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</si>
  <si>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</si>
  <si>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</si>
  <si>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</si>
  <si>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</si>
  <si>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</si>
  <si>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</si>
  <si>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</si>
  <si>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</si>
  <si>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</si>
  <si>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</si>
  <si>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</si>
  <si>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</si>
  <si>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</si>
  <si>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</si>
  <si>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</si>
  <si>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</si>
  <si>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</si>
  <si>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</si>
  <si>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</si>
  <si>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</si>
  <si>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</si>
  <si>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</si>
  <si>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</si>
  <si>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</si>
  <si>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</si>
  <si>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</si>
  <si>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</si>
  <si>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</si>
  <si>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</si>
  <si>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</si>
  <si>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</si>
  <si>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</si>
  <si>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</si>
  <si>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</si>
  <si>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</si>
  <si>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</si>
  <si>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</si>
  <si>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</si>
  <si>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</si>
  <si>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</si>
  <si>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</si>
  <si>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</si>
  <si>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</si>
  <si>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</si>
  <si>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</si>
  <si>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</si>
  <si>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</si>
  <si>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</si>
  <si>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</si>
  <si>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</si>
  <si>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</si>
  <si>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</si>
  <si>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</si>
  <si>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</si>
  <si>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</si>
  <si>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</si>
  <si>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</si>
  <si>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</si>
  <si>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</si>
  <si>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</si>
  <si>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</si>
  <si>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</si>
  <si>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</si>
  <si>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</si>
  <si>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</si>
  <si>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</si>
  <si>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</si>
  <si>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</si>
  <si>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</si>
  <si>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</si>
  <si>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</si>
  <si>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</si>
  <si>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</si>
  <si>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</si>
  <si>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</si>
  <si>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</si>
  <si>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</si>
  <si>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</si>
  <si>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</si>
  <si>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</si>
  <si>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</si>
  <si>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</si>
  <si>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</si>
  <si>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</si>
  <si>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</si>
  <si>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</si>
  <si>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</si>
  <si>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</si>
  <si>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</si>
  <si>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</si>
  <si>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</si>
  <si>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</si>
  <si>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</si>
  <si>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</si>
  <si>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</si>
  <si>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</si>
  <si>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</si>
  <si>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</si>
  <si>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</si>
  <si>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</si>
  <si>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</si>
  <si>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</si>
  <si>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</si>
  <si>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</si>
  <si>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</si>
  <si>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</si>
  <si>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</si>
  <si>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</si>
  <si>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</si>
  <si>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</si>
  <si>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</si>
  <si>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</si>
  <si>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</si>
  <si>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</si>
  <si>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</si>
  <si>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</si>
  <si>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</si>
  <si>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</si>
  <si>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</si>
  <si>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</si>
  <si>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</si>
  <si>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</si>
  <si>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</si>
  <si>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</si>
  <si>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</si>
  <si>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</si>
  <si>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</si>
  <si>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</si>
  <si>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</si>
  <si>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</si>
  <si>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</si>
  <si>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</si>
  <si>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</si>
  <si>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</si>
  <si>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</si>
  <si>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</si>
  <si>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</si>
  <si>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</si>
  <si>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</si>
  <si>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</si>
  <si>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</si>
  <si>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</si>
  <si>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</si>
  <si>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</si>
  <si>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</si>
  <si>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</si>
  <si>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</si>
  <si>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</si>
  <si>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</si>
  <si>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</si>
  <si>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</si>
  <si>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</si>
  <si>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</si>
  <si>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</si>
  <si>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</si>
  <si>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</si>
  <si>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</si>
  <si>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</si>
  <si>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</si>
  <si>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</si>
  <si>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</si>
  <si>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</si>
  <si>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</si>
  <si>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</si>
  <si>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</si>
  <si>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</si>
  <si>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</si>
  <si>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</si>
  <si>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</si>
  <si>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</si>
  <si>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</si>
  <si>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</si>
  <si>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</si>
  <si>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</si>
  <si>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</si>
  <si>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</si>
  <si>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</si>
  <si>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</si>
  <si>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</si>
  <si>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</si>
  <si>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</si>
  <si>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</si>
  <si>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</si>
  <si>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</si>
  <si>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</si>
  <si>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</si>
  <si>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</si>
  <si>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</si>
  <si>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</si>
  <si>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</si>
  <si>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</si>
  <si>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</si>
  <si>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</si>
  <si>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</si>
  <si>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</si>
  <si>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</si>
  <si>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</si>
  <si>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</si>
  <si>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</si>
  <si>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</si>
  <si>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</si>
  <si>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</si>
  <si>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</si>
  <si>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</si>
  <si>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</si>
  <si>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</si>
  <si>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</si>
  <si>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</si>
  <si>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</si>
  <si>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</si>
  <si>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</si>
  <si>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</si>
  <si>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</si>
  <si>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</si>
  <si>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</si>
  <si>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</si>
  <si>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</si>
  <si>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</si>
  <si>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</si>
  <si>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</si>
  <si>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</si>
  <si>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</si>
  <si>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</si>
  <si>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</si>
  <si>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</si>
  <si>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</si>
  <si>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</si>
  <si>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</si>
  <si>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</si>
  <si>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</si>
  <si>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</si>
  <si>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</si>
  <si>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</si>
  <si>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</si>
  <si>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</si>
  <si>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</si>
  <si>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</si>
  <si>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</si>
  <si>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</si>
  <si>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</si>
  <si>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</si>
  <si>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</si>
  <si>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</si>
  <si>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</si>
  <si>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</si>
  <si>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</si>
  <si>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</si>
  <si>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</si>
  <si>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</si>
  <si>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</si>
  <si>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</si>
  <si>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</si>
  <si>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</si>
  <si>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</si>
  <si>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</si>
  <si>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</si>
  <si>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</si>
  <si>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</si>
  <si>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</si>
  <si>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</si>
  <si>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</si>
  <si>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</si>
  <si>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</si>
  <si>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</si>
  <si>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</si>
  <si>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</si>
  <si>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</si>
  <si>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</si>
  <si>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</si>
  <si>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</si>
  <si>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</si>
  <si>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</si>
  <si>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</si>
  <si>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</si>
  <si>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</si>
  <si>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</si>
  <si>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</si>
  <si>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</si>
  <si>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</si>
  <si>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</si>
  <si>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</si>
  <si>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</si>
  <si>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</si>
  <si>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</si>
  <si>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</si>
  <si>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</si>
  <si>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</si>
  <si>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</si>
  <si>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</si>
  <si>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</si>
  <si>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</si>
  <si>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</si>
  <si>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</si>
  <si>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</si>
  <si>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</si>
  <si>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</si>
  <si>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</si>
  <si>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</si>
  <si>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</si>
  <si>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</si>
  <si>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</si>
  <si>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</si>
  <si>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</si>
  <si>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</si>
  <si>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</si>
  <si>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</si>
  <si>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</si>
  <si>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</si>
  <si>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</si>
  <si>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</si>
  <si>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</si>
  <si>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</si>
  <si>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</si>
  <si>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</si>
  <si>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</si>
  <si>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</si>
  <si>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</si>
  <si>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</si>
  <si>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</si>
  <si>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</si>
  <si>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</si>
  <si>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</si>
  <si>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</si>
  <si>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</si>
  <si>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</si>
  <si>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</si>
  <si>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</si>
  <si>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</si>
  <si>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</si>
  <si>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</si>
  <si>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</si>
  <si>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</si>
  <si>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</si>
  <si>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</si>
  <si>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</si>
  <si>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</si>
  <si>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</si>
  <si>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</si>
  <si>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</si>
  <si>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</si>
  <si>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</si>
  <si>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</si>
  <si>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</si>
  <si>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</si>
  <si>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</si>
  <si>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</si>
  <si>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</si>
  <si>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</si>
  <si>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</si>
  <si>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</si>
  <si>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</si>
  <si>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</si>
  <si>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</si>
  <si>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</si>
  <si>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</si>
  <si>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</si>
  <si>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</si>
  <si>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</si>
  <si>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</si>
  <si>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</si>
  <si>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</si>
  <si>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</si>
  <si>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</si>
  <si>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</si>
  <si>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</si>
  <si>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</si>
  <si>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</si>
  <si>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</si>
  <si>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</si>
  <si>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</si>
  <si>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</si>
  <si>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</si>
  <si>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</si>
  <si>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</si>
  <si>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</si>
  <si>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</si>
  <si>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</si>
  <si>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</si>
  <si>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</si>
  <si>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</si>
  <si>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</si>
  <si>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</si>
  <si>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</si>
  <si>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</si>
  <si>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</si>
  <si>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</si>
  <si>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</si>
  <si>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</si>
  <si>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</si>
  <si>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</si>
  <si>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</si>
  <si>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</si>
  <si>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</si>
  <si>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</si>
  <si>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</si>
  <si>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</si>
  <si>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</si>
  <si>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</si>
  <si>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</si>
  <si>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</si>
  <si>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</si>
  <si>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</si>
  <si>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</si>
  <si>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</si>
  <si>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</si>
  <si>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</si>
  <si>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</si>
  <si>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</si>
  <si>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</si>
  <si>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</si>
  <si>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</si>
  <si>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</si>
  <si>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</si>
  <si>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</si>
  <si>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</si>
  <si>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</si>
  <si>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</si>
  <si>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</si>
  <si>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</si>
  <si>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</si>
  <si>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</si>
  <si>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</si>
  <si>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</si>
  <si>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</si>
  <si>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</si>
  <si>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</si>
  <si>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</si>
  <si>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</si>
  <si>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</si>
  <si>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</si>
  <si>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</si>
  <si>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</si>
  <si>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</si>
  <si>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</si>
  <si>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</si>
  <si>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</si>
  <si>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</si>
  <si>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</si>
  <si>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</si>
  <si>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</si>
  <si>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</si>
  <si>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</si>
  <si>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</si>
  <si>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</si>
  <si>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</si>
  <si>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</si>
  <si>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</si>
  <si>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</si>
  <si>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</si>
  <si>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</si>
  <si>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</si>
  <si>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</si>
  <si>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</si>
  <si>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</si>
  <si>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</si>
  <si>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</si>
  <si>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</si>
  <si>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</si>
  <si>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</si>
  <si>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</si>
  <si>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</si>
  <si>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</si>
  <si>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</si>
  <si>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</si>
  <si>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</si>
  <si>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</si>
  <si>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</si>
  <si>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</si>
  <si>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</si>
  <si>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</si>
  <si>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</si>
  <si>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</si>
  <si>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</si>
  <si>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</si>
  <si>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</si>
  <si>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</si>
  <si>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</si>
  <si>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</si>
  <si>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</si>
  <si>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</si>
  <si>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</si>
  <si>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</si>
  <si>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</si>
  <si>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</si>
  <si>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</si>
  <si>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</si>
  <si>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</si>
  <si>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</si>
  <si>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</si>
  <si>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</si>
  <si>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</si>
  <si>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</si>
  <si>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</si>
  <si>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</si>
  <si>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</si>
  <si>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</si>
  <si>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</si>
  <si>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</si>
  <si>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</si>
  <si>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</si>
  <si>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</si>
  <si>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</si>
  <si>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</si>
  <si>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</si>
  <si>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</si>
  <si>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</si>
  <si>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</si>
  <si>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</si>
  <si>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</si>
  <si>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</si>
  <si>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</si>
  <si>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</si>
  <si>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</si>
  <si>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</si>
  <si>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</si>
  <si>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</si>
  <si>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</si>
  <si>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</si>
  <si>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</si>
  <si>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</si>
  <si>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</si>
  <si>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</si>
  <si>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</si>
  <si>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</si>
  <si>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</si>
  <si>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</si>
  <si>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</si>
  <si>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</si>
  <si>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</si>
  <si>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</si>
  <si>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</si>
  <si>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</si>
  <si>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</si>
  <si>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</si>
  <si>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</si>
  <si>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</si>
  <si>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</si>
  <si>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</si>
  <si>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</si>
  <si>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</si>
  <si>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</si>
  <si>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</si>
  <si>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</si>
  <si>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</si>
  <si>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</si>
  <si>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</si>
  <si>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</si>
  <si>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</si>
  <si>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</si>
  <si>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</si>
  <si>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</si>
  <si>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</si>
  <si>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</si>
  <si>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</si>
  <si>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</si>
  <si>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</si>
  <si>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</si>
  <si>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</si>
  <si>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</si>
  <si>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</si>
  <si>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</si>
  <si>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</si>
  <si>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</si>
  <si>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</si>
  <si>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</si>
  <si>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</si>
  <si>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</si>
  <si>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</si>
  <si>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</si>
  <si>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</si>
  <si>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</si>
  <si>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</si>
  <si>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</si>
  <si>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</si>
  <si>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</si>
  <si>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</si>
  <si>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</si>
  <si>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</si>
  <si>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</si>
  <si>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</si>
  <si>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</si>
  <si>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</si>
  <si>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</si>
  <si>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</si>
  <si>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</si>
  <si>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</si>
  <si>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</si>
  <si>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</si>
  <si>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</si>
  <si>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</si>
  <si>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</si>
  <si>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</si>
  <si>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</si>
  <si>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</si>
  <si>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</si>
  <si>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</si>
  <si>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</si>
  <si>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</si>
  <si>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</si>
  <si>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</si>
  <si>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</si>
  <si>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</si>
  <si>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</si>
  <si>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</si>
  <si>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</si>
  <si>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</si>
  <si>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</si>
  <si>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</si>
  <si>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</si>
  <si>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</si>
  <si>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</si>
  <si>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</si>
  <si>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</si>
  <si>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</si>
  <si>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</si>
  <si>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</si>
  <si>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</si>
  <si>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</si>
  <si>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</si>
  <si>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</si>
  <si>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</si>
  <si>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</si>
  <si>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</si>
  <si>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</si>
  <si>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</si>
  <si>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</si>
  <si>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</si>
  <si>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</si>
  <si>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</si>
  <si>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</si>
  <si>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</si>
  <si>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</si>
  <si>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</si>
  <si>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</si>
  <si>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</si>
  <si>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</si>
  <si>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</si>
  <si>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</si>
  <si>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</si>
  <si>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</si>
  <si>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</si>
  <si>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</si>
  <si>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</si>
  <si>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</si>
  <si>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</si>
  <si>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</si>
  <si>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</si>
  <si>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</si>
  <si>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</si>
  <si>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</si>
  <si>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</si>
  <si>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</si>
  <si>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</si>
  <si>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</si>
  <si>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</si>
  <si>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</si>
  <si>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</si>
  <si>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</si>
  <si>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</si>
  <si>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</si>
  <si>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</si>
  <si>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</si>
  <si>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</si>
  <si>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</si>
  <si>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</si>
  <si>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</si>
  <si>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</si>
  <si>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</si>
  <si>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</si>
  <si>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</si>
  <si>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</si>
  <si>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</si>
  <si>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</si>
  <si>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</si>
  <si>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</si>
  <si>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</si>
  <si>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</si>
  <si>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</si>
  <si>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</si>
  <si>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</si>
  <si>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</si>
  <si>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</si>
  <si>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</si>
  <si>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</si>
  <si>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</si>
  <si>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</si>
  <si>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</si>
  <si>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</si>
  <si>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</si>
  <si>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</si>
  <si>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</si>
  <si>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</si>
  <si>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</si>
  <si>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</si>
  <si>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</si>
  <si>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</si>
  <si>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</si>
  <si>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</si>
  <si>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</si>
  <si>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</si>
  <si>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</si>
  <si>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</si>
  <si>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</si>
  <si>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</si>
  <si>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</si>
  <si>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</si>
  <si>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</si>
  <si>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</si>
  <si>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</si>
  <si>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</si>
  <si>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</si>
  <si>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</si>
  <si>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</si>
  <si>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</si>
  <si>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</si>
  <si>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</si>
  <si>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</si>
  <si>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</si>
  <si>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</si>
  <si>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</si>
  <si>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</si>
  <si>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</si>
  <si>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</si>
  <si>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</si>
  <si>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</si>
  <si>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</si>
  <si>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</si>
  <si>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</si>
  <si>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</si>
  <si>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</si>
  <si>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</si>
  <si>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</si>
  <si>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</si>
  <si>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</si>
  <si>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</si>
  <si>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</si>
  <si>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</si>
  <si>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</si>
  <si>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</si>
  <si>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</si>
  <si>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</si>
  <si>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</si>
  <si>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</si>
  <si>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</si>
  <si>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</si>
  <si>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</si>
  <si>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</si>
  <si>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</si>
  <si>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</si>
  <si>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</si>
  <si>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</si>
  <si>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</si>
  <si>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</si>
  <si>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</si>
  <si>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</si>
  <si>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</si>
  <si>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</si>
  <si>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</si>
  <si>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</si>
  <si>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</si>
  <si>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</si>
  <si>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</si>
  <si>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</si>
  <si>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</si>
  <si>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</si>
  <si>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</si>
  <si>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</si>
  <si>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</si>
  <si>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</si>
  <si>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</si>
  <si>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</si>
  <si>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</si>
  <si>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</si>
  <si>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</si>
  <si>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</si>
  <si>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</si>
  <si>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</si>
  <si>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</si>
  <si>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</si>
  <si>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</si>
  <si>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</si>
  <si>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</si>
  <si>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</si>
  <si>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</si>
  <si>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</si>
  <si>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</si>
  <si>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</si>
  <si>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</si>
  <si>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</si>
  <si>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</si>
  <si>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</si>
  <si>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</si>
  <si>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</si>
  <si>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</si>
  <si>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</si>
  <si>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</si>
  <si>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</si>
  <si>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</si>
  <si>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</si>
  <si>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</si>
  <si>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</si>
  <si>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</si>
  <si>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</si>
  <si>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</si>
  <si>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</si>
  <si>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</si>
  <si>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</si>
  <si>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</si>
  <si>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</si>
  <si>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</si>
  <si>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</si>
  <si>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</si>
  <si>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</si>
  <si>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</si>
  <si>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</si>
  <si>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</si>
  <si>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</si>
  <si>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</si>
  <si>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</si>
  <si>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</si>
  <si>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</si>
  <si>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</si>
  <si>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</si>
  <si>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</si>
  <si>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</si>
  <si>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</si>
  <si>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</si>
  <si>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</si>
  <si>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</si>
  <si>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</si>
  <si>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</si>
  <si>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</si>
  <si>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</si>
  <si>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</si>
  <si>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</si>
  <si>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</si>
  <si>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</si>
  <si>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</si>
  <si>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</si>
  <si>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</si>
  <si>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</si>
  <si>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</si>
  <si>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</si>
  <si>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</si>
  <si>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</si>
  <si>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</si>
  <si>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</si>
  <si>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</si>
  <si>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</si>
  <si>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</si>
  <si>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</si>
  <si>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</si>
  <si>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</si>
  <si>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</si>
  <si>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</si>
  <si>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</si>
  <si>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</si>
  <si>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</si>
  <si>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</si>
  <si>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</si>
  <si>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</si>
  <si>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</si>
  <si>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</si>
  <si>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</si>
  <si>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</si>
  <si>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</si>
  <si>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</si>
  <si>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</si>
  <si>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</si>
  <si>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</si>
  <si>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</si>
  <si>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</si>
  <si>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</si>
  <si>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</si>
  <si>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</si>
  <si>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</si>
  <si>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</si>
  <si>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</si>
  <si>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</si>
  <si>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</si>
  <si>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</si>
  <si>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</si>
  <si>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</si>
  <si>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</si>
  <si>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</si>
  <si>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</si>
  <si>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</si>
  <si>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</si>
  <si>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</si>
  <si>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</si>
  <si>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</si>
  <si>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</si>
  <si>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</si>
  <si>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</si>
  <si>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</si>
  <si>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</si>
  <si>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</si>
  <si>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</si>
  <si>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</si>
  <si>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</si>
  <si>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</si>
  <si>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</si>
  <si>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</si>
  <si>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</si>
  <si>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</si>
  <si>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</si>
  <si>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</si>
  <si>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</si>
  <si>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</si>
  <si>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</si>
  <si>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</si>
  <si>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</si>
  <si>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</si>
  <si>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</si>
  <si>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</si>
  <si>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</si>
  <si>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</si>
  <si>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</si>
  <si>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</si>
  <si>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</si>
  <si>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</si>
  <si>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</si>
  <si>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</si>
  <si>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</si>
  <si>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</si>
  <si>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</si>
  <si>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</si>
  <si>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</si>
  <si>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</si>
  <si>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</si>
  <si>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</si>
  <si>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</si>
  <si>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</si>
  <si>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</si>
  <si>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</si>
  <si>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</si>
  <si>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</si>
  <si>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</si>
  <si>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</si>
  <si>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</si>
  <si>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</si>
  <si>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</si>
  <si>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</si>
  <si>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</si>
  <si>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</si>
  <si>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</si>
  <si>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</si>
  <si>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</si>
  <si>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</si>
  <si>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</si>
  <si>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</si>
  <si>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</si>
  <si>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</si>
  <si>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</si>
  <si>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</si>
  <si>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</si>
  <si>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</si>
  <si>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</si>
  <si>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</si>
  <si>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</si>
  <si>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</si>
  <si>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</si>
  <si>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</si>
  <si>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</si>
  <si>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</si>
  <si>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</si>
  <si>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</si>
  <si>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</si>
  <si>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</si>
  <si>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</si>
  <si>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</si>
  <si>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</si>
  <si>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</si>
  <si>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</si>
  <si>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</si>
  <si>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</si>
  <si>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</si>
  <si>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</si>
  <si>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</si>
  <si>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</si>
  <si>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</si>
  <si>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</si>
  <si>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</si>
  <si>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</si>
  <si>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</si>
  <si>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</si>
  <si>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</si>
  <si>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</si>
  <si>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</si>
  <si>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</si>
  <si>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</si>
  <si>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</si>
  <si>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</si>
  <si>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</si>
  <si>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</si>
  <si>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</si>
  <si>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</si>
  <si>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</si>
  <si>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</si>
  <si>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</si>
  <si>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</si>
  <si>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</si>
  <si>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</si>
  <si>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</si>
  <si>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</si>
  <si>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</si>
  <si>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</si>
  <si>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</si>
  <si>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</si>
  <si>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</si>
  <si>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</si>
  <si>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</si>
  <si>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</si>
  <si>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</si>
  <si>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</si>
  <si>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</si>
  <si>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</si>
  <si>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</si>
  <si>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</si>
  <si>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</si>
  <si>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</si>
  <si>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</si>
  <si>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</si>
  <si>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</si>
  <si>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</si>
  <si>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</si>
  <si>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</si>
  <si>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</si>
  <si>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</si>
  <si>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</si>
  <si>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</si>
  <si>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</si>
  <si>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</si>
  <si>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</si>
  <si>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</si>
  <si>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</si>
  <si>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</si>
  <si>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</si>
  <si>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</si>
  <si>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</si>
  <si>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</si>
  <si>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</si>
  <si>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</si>
  <si>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</si>
  <si>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</si>
  <si>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</si>
  <si>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</si>
  <si>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</si>
  <si>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</si>
  <si>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</si>
  <si>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</si>
  <si>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</si>
  <si>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</si>
  <si>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</si>
  <si>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</si>
  <si>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</si>
  <si>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</si>
  <si>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</si>
  <si>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</si>
  <si>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</si>
  <si>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</si>
  <si>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</si>
  <si>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</si>
  <si>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</si>
  <si>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</si>
  <si>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</si>
  <si>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</si>
  <si>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</si>
  <si>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</si>
  <si>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</si>
  <si>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</si>
  <si>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</si>
  <si>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</si>
  <si>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</si>
  <si>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</si>
  <si>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</si>
  <si>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</si>
  <si>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</si>
  <si>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</si>
  <si>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</si>
  <si>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</si>
  <si>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</si>
  <si>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</si>
  <si>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</si>
  <si>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</si>
  <si>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</si>
  <si>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</si>
  <si>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</si>
  <si>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</si>
  <si>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</si>
  <si>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</si>
  <si>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</si>
  <si>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</si>
  <si>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</si>
  <si>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</si>
  <si>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</si>
  <si>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</si>
  <si>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</si>
  <si>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</si>
  <si>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</si>
  <si>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</si>
  <si>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</si>
  <si>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</si>
  <si>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</si>
  <si>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</si>
  <si>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</si>
  <si>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</si>
  <si>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</si>
  <si>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</si>
  <si>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</si>
  <si>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</si>
  <si>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</si>
  <si>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</si>
  <si>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</si>
  <si>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</si>
  <si>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</si>
  <si>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</si>
  <si>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</si>
  <si>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</si>
  <si>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</si>
  <si>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</si>
  <si>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</si>
  <si>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</si>
  <si>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</si>
  <si>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</si>
  <si>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</si>
  <si>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</si>
  <si>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</si>
  <si>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</si>
  <si>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</si>
  <si>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</si>
  <si>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</si>
  <si>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</si>
  <si>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</si>
  <si>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</si>
  <si>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</si>
  <si>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</si>
  <si>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</si>
  <si>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</si>
  <si>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</si>
  <si>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</si>
  <si>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</si>
  <si>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</si>
  <si>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</si>
  <si>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</si>
  <si>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</si>
  <si>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</si>
  <si>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</si>
  <si>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</si>
  <si>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</si>
  <si>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</si>
  <si>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</si>
  <si>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</si>
  <si>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</si>
  <si>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</si>
  <si>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</si>
  <si>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</si>
  <si>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</si>
  <si>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</si>
  <si>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</si>
  <si>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</si>
  <si>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</si>
  <si>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</si>
  <si>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</si>
  <si>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</si>
  <si>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</si>
  <si>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</si>
  <si>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</si>
  <si>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</si>
  <si>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</si>
  <si>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</si>
  <si>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</si>
  <si>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</si>
  <si>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</si>
  <si>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</si>
  <si>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</si>
  <si>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</si>
  <si>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</si>
  <si>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</si>
  <si>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</si>
  <si>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</si>
  <si>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</si>
  <si>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</si>
  <si>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</si>
  <si>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</si>
  <si>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</si>
  <si>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</si>
  <si>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</si>
  <si>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</si>
  <si>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</si>
  <si>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</si>
  <si>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</si>
  <si>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</si>
  <si>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</si>
  <si>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</si>
  <si>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</si>
  <si>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</si>
  <si>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</si>
  <si>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</si>
  <si>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</si>
  <si>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</si>
  <si>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</si>
  <si>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</si>
  <si>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</si>
  <si>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</si>
  <si>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</si>
  <si>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</si>
  <si>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</si>
  <si>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</si>
  <si>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</si>
  <si>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</si>
  <si>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</si>
  <si>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</si>
  <si>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</si>
  <si>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</si>
  <si>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</si>
  <si>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</si>
  <si>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</si>
  <si>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</si>
  <si>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</si>
  <si>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</si>
  <si>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</si>
  <si>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</si>
  <si>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</si>
  <si>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</si>
  <si>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</si>
  <si>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</si>
  <si>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</si>
  <si>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</si>
  <si>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</si>
  <si>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</si>
  <si>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</si>
  <si>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</si>
  <si>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</si>
  <si>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</si>
  <si>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</si>
  <si>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</si>
  <si>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</si>
  <si>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</si>
  <si>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</si>
  <si>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</si>
  <si>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</si>
  <si>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</si>
  <si>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</si>
  <si>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</si>
  <si>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</si>
  <si>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</si>
  <si>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</si>
  <si>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</si>
  <si>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</si>
  <si>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</si>
  <si>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</si>
  <si>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</si>
  <si>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</si>
  <si>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</si>
  <si>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</si>
  <si>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</si>
  <si>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</si>
  <si>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</si>
  <si>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</si>
  <si>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</si>
  <si>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</si>
  <si>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</si>
  <si>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</si>
  <si>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</si>
  <si>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</si>
  <si>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</si>
  <si>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</si>
  <si>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</si>
  <si>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</si>
  <si>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</si>
  <si>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</si>
  <si>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</si>
  <si>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</si>
  <si>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</si>
  <si>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</si>
  <si>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</si>
  <si>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</si>
  <si>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</si>
  <si>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</si>
  <si>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</si>
  <si>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</si>
  <si>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</si>
  <si>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</si>
  <si>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</si>
  <si>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</si>
  <si>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</si>
  <si>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</si>
  <si>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</si>
  <si>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</si>
  <si>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</si>
  <si>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</si>
  <si>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</si>
  <si>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</si>
  <si>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</si>
  <si>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</si>
  <si>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</si>
  <si>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</si>
  <si>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</si>
  <si>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</si>
  <si>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</si>
  <si>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</si>
  <si>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</si>
  <si>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</si>
  <si>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</si>
  <si>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</si>
  <si>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</si>
  <si>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</si>
  <si>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</si>
  <si>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</si>
  <si>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</si>
  <si>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</si>
  <si>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</si>
  <si>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</si>
  <si>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</si>
  <si>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</si>
  <si>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</si>
  <si>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</si>
  <si>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</si>
  <si>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</si>
  <si>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</si>
  <si>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</si>
  <si>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</si>
  <si>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</si>
  <si>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</si>
  <si>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</si>
  <si>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</si>
  <si>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</si>
  <si>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</si>
  <si>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</si>
  <si>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</si>
  <si>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</si>
  <si>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</si>
  <si>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</si>
  <si>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</si>
  <si>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</si>
  <si>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</si>
  <si>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</si>
  <si>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</si>
  <si>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</si>
  <si>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</si>
  <si>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</si>
  <si>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</si>
  <si>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</si>
  <si>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</si>
  <si>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</si>
  <si>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</si>
  <si>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</si>
  <si>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</si>
  <si>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</si>
  <si>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</si>
  <si>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</si>
  <si>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</si>
  <si>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</si>
  <si>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</si>
  <si>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</si>
  <si>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</si>
  <si>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</si>
  <si>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</si>
  <si>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</si>
  <si>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</si>
  <si>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</si>
  <si>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</si>
  <si>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</si>
  <si>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</si>
  <si>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</si>
  <si>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</si>
  <si>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</si>
  <si>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</si>
  <si>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</si>
  <si>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</si>
  <si>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</si>
  <si>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</si>
  <si>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</si>
  <si>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</si>
  <si>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</si>
  <si>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</si>
  <si>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</si>
  <si>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</si>
  <si>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</si>
  <si>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</si>
  <si>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</si>
  <si>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</si>
  <si>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</si>
  <si>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</si>
  <si>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</si>
  <si>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</si>
  <si>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</si>
  <si>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</si>
  <si>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</si>
  <si>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</si>
  <si>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</si>
  <si>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</si>
  <si>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</si>
  <si>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</si>
  <si>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</si>
  <si>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</si>
  <si>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</si>
  <si>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</si>
  <si>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</si>
  <si>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</si>
  <si>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</si>
  <si>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</si>
  <si>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</si>
  <si>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</si>
  <si>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</si>
  <si>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</si>
  <si>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</si>
  <si>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</si>
  <si>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</si>
  <si>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</si>
  <si>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</si>
  <si>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</si>
  <si>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</si>
  <si>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</si>
  <si>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</si>
  <si>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</si>
  <si>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</si>
  <si>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</si>
  <si>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</si>
  <si>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</si>
  <si>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</si>
  <si>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</si>
  <si>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</si>
  <si>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</si>
  <si>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</si>
  <si>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</si>
  <si>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</si>
  <si>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</si>
  <si>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</si>
  <si>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</si>
  <si>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</si>
  <si>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</si>
  <si>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</si>
  <si>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</si>
  <si>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</si>
  <si>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</si>
  <si>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</si>
  <si>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</si>
  <si>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</si>
  <si>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</si>
  <si>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</si>
  <si>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</si>
  <si>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</si>
  <si>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</si>
  <si>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</si>
  <si>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</si>
  <si>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</si>
  <si>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</si>
  <si>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</si>
  <si>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</si>
  <si>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</si>
  <si>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</si>
  <si>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</si>
  <si>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</si>
  <si>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</si>
  <si>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</si>
  <si>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</si>
  <si>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</si>
  <si>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</si>
  <si>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</si>
  <si>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</si>
  <si>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</si>
  <si>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</si>
  <si>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</si>
  <si>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</si>
  <si>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</si>
  <si>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</si>
  <si>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</si>
  <si>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</si>
  <si>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</si>
  <si>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</si>
  <si>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</si>
  <si>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</si>
  <si>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</si>
  <si>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</si>
  <si>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</si>
  <si>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</si>
  <si>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</si>
  <si>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</si>
  <si>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</si>
  <si>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</si>
  <si>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</si>
  <si>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</si>
  <si>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</si>
  <si>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</si>
  <si>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</si>
  <si>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</si>
  <si>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</si>
  <si>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</si>
  <si>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</si>
  <si>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</si>
  <si>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</si>
  <si>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</si>
  <si>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</si>
  <si>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</si>
  <si>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</si>
  <si>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</si>
  <si>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</si>
  <si>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</si>
  <si>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</si>
  <si>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</si>
  <si>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</si>
  <si>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</si>
  <si>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</si>
  <si>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</si>
  <si>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</si>
  <si>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</si>
  <si>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</si>
  <si>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</si>
  <si>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</si>
  <si>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</si>
  <si>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</si>
  <si>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</si>
  <si>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</si>
  <si>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</si>
  <si>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</si>
  <si>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</si>
  <si>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</si>
  <si>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</si>
  <si>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</si>
  <si>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</si>
  <si>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</si>
  <si>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</si>
  <si>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</si>
  <si>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</si>
  <si>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</si>
  <si>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</si>
  <si>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</si>
  <si>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</si>
  <si>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</si>
  <si>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</si>
  <si>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</si>
  <si>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</si>
  <si>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</si>
  <si>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</si>
  <si>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</si>
  <si>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</si>
  <si>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</si>
  <si>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</si>
  <si>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</si>
  <si>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</si>
  <si>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</si>
  <si>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</si>
  <si>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</si>
  <si>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</si>
  <si>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</si>
  <si>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</si>
  <si>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</si>
  <si>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</si>
  <si>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</si>
  <si>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</si>
  <si>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</si>
  <si>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</si>
  <si>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</si>
  <si>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</si>
  <si>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</si>
  <si>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</si>
  <si>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</si>
  <si>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</si>
  <si>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</si>
  <si>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</si>
  <si>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</si>
  <si>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</si>
  <si>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</si>
  <si>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</si>
  <si>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</si>
  <si>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</si>
  <si>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</si>
  <si>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</si>
  <si>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</si>
  <si>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</si>
  <si>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</si>
  <si>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</si>
  <si>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</si>
  <si>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</si>
  <si>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</si>
  <si>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</si>
  <si>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</si>
  <si>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</si>
  <si>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</si>
  <si>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</si>
  <si>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</si>
  <si>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</si>
  <si>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</si>
  <si>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</si>
  <si>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</si>
  <si>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</si>
  <si>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</si>
  <si>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</si>
  <si>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</si>
  <si>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</si>
  <si>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</si>
  <si>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</si>
  <si>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</si>
  <si>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</si>
  <si>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</si>
  <si>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</si>
  <si>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</si>
  <si>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</si>
  <si>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</si>
  <si>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</si>
  <si>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</si>
  <si>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</si>
  <si>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</si>
  <si>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</si>
  <si>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</si>
  <si>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</si>
  <si>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</si>
  <si>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</si>
  <si>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</si>
  <si>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</si>
  <si>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</si>
  <si>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</si>
  <si>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</si>
  <si>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</si>
  <si>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</si>
  <si>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</si>
  <si>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</si>
  <si>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</si>
  <si>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</si>
  <si>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</si>
  <si>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</si>
  <si>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</si>
  <si>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</si>
  <si>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</si>
  <si>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</si>
  <si>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</si>
  <si>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</si>
  <si>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</si>
  <si>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</si>
  <si>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</si>
  <si>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</si>
  <si>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</si>
  <si>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</si>
  <si>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</si>
  <si>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</si>
  <si>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</si>
  <si>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</si>
  <si>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</si>
  <si>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</si>
  <si>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</si>
  <si>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</si>
  <si>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</si>
  <si>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</si>
  <si>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</si>
  <si>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</si>
  <si>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</si>
  <si>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</si>
  <si>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</si>
  <si>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</si>
  <si>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</si>
  <si>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</si>
  <si>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</si>
  <si>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</si>
  <si>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</si>
  <si>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</si>
  <si>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</si>
  <si>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</si>
  <si>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</si>
  <si>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</si>
  <si>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</si>
  <si>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</si>
  <si>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</si>
  <si>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</si>
  <si>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</si>
  <si>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</si>
  <si>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</si>
  <si>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</si>
  <si>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</si>
  <si>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</si>
  <si>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</si>
  <si>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</si>
  <si>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</si>
  <si>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</si>
  <si>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</si>
  <si>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</si>
  <si>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</si>
  <si>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</si>
  <si>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</si>
  <si>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</si>
  <si>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</si>
  <si>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</si>
  <si>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</si>
  <si>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</si>
  <si>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</si>
  <si>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</si>
  <si>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</si>
  <si>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</si>
  <si>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</si>
  <si>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</si>
  <si>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</si>
  <si>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</si>
  <si>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</si>
  <si>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</si>
  <si>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</si>
  <si>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</si>
  <si>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</si>
  <si>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</si>
  <si>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</si>
  <si>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</si>
  <si>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</si>
  <si>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</si>
  <si>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</si>
  <si>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</si>
  <si>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</si>
  <si>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</si>
  <si>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</si>
  <si>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</si>
  <si>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</si>
  <si>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</si>
  <si>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</si>
  <si>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</si>
  <si>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</si>
  <si>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</si>
  <si>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</si>
  <si>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</si>
  <si>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</si>
  <si>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</si>
  <si>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</si>
  <si>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</si>
  <si>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</si>
  <si>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</si>
  <si>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</si>
  <si>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</si>
  <si>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</si>
  <si>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</si>
  <si>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</si>
  <si>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</si>
  <si>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</si>
  <si>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</si>
  <si>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</si>
  <si>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</si>
  <si>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</si>
  <si>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</si>
  <si>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</si>
  <si>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</si>
  <si>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</si>
  <si>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</si>
  <si>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</si>
  <si>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</si>
  <si>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</si>
  <si>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</si>
  <si>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</si>
  <si>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</si>
  <si>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</si>
  <si>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</si>
  <si>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</si>
  <si>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</si>
  <si>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</si>
  <si>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</si>
  <si>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</si>
  <si>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</si>
  <si>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</si>
  <si>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</si>
  <si>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</si>
  <si>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</si>
  <si>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</si>
  <si>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</si>
  <si>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</si>
  <si>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</si>
  <si>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</si>
  <si>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</si>
  <si>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</si>
  <si>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</si>
  <si>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</si>
  <si>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</si>
  <si>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</si>
  <si>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</si>
  <si>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</si>
  <si>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</si>
  <si>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</si>
  <si>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</si>
  <si>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</si>
  <si>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</si>
  <si>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</si>
  <si>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</si>
  <si>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</si>
  <si>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</si>
  <si>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</si>
  <si>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</si>
  <si>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</si>
  <si>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</si>
  <si>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</si>
  <si>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</si>
  <si>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</si>
  <si>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</si>
  <si>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</si>
  <si>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</si>
  <si>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</si>
  <si>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</si>
  <si>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</si>
  <si>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</si>
  <si>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</si>
  <si>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</si>
  <si>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</si>
  <si>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</si>
  <si>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</si>
  <si>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</si>
  <si>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</si>
  <si>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</si>
  <si>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</si>
  <si>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</si>
  <si>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</si>
  <si>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</si>
  <si>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</si>
  <si>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</si>
  <si>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</si>
  <si>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</si>
  <si>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</si>
  <si>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</si>
  <si>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</si>
  <si>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</si>
  <si>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</si>
  <si>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</si>
  <si>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</si>
  <si>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</si>
  <si>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</si>
  <si>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</si>
  <si>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</si>
  <si>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</si>
  <si>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</si>
  <si>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</si>
  <si>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</si>
  <si>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</si>
  <si>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</si>
  <si>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</si>
  <si>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</si>
  <si>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</si>
  <si>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</si>
  <si>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</si>
  <si>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</si>
  <si>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</si>
  <si>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</si>
  <si>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</si>
  <si>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</si>
  <si>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</si>
  <si>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</si>
  <si>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</si>
  <si>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</si>
  <si>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</si>
  <si>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</si>
  <si>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</si>
  <si>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</si>
  <si>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</si>
  <si>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</si>
  <si>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</si>
  <si>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</si>
  <si>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</si>
  <si>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</si>
  <si>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</si>
  <si>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</si>
  <si>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</si>
  <si>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</si>
  <si>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</si>
  <si>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</si>
  <si>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</si>
  <si>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</si>
  <si>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</si>
  <si>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</si>
  <si>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</si>
  <si>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</si>
  <si>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</si>
  <si>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</si>
  <si>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</si>
  <si>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</si>
  <si>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</si>
  <si>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</si>
  <si>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</si>
  <si>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</si>
  <si>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</si>
  <si>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</si>
  <si>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</si>
  <si>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</si>
  <si>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</si>
  <si>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</si>
  <si>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</si>
  <si>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</si>
  <si>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</si>
  <si>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</si>
  <si>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</si>
  <si>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</si>
  <si>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</si>
  <si>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</si>
  <si>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</si>
  <si>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</si>
  <si>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</si>
  <si>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</si>
  <si>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</si>
  <si>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</si>
  <si>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</si>
  <si>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</si>
  <si>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</si>
  <si>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</si>
  <si>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</si>
  <si>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</si>
  <si>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</si>
  <si>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</si>
  <si>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</si>
  <si>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</si>
  <si>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</si>
  <si>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</si>
  <si>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</si>
  <si>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</si>
  <si>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</si>
  <si>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</si>
  <si>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</si>
  <si>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</si>
  <si>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</si>
  <si>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</si>
  <si>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</si>
  <si>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</si>
  <si>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</si>
  <si>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</si>
  <si>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</si>
  <si>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</si>
  <si>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</si>
  <si>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</si>
  <si>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</si>
  <si>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</si>
  <si>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</si>
  <si>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</si>
  <si>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</si>
  <si>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</si>
  <si>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</si>
  <si>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</si>
  <si>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</si>
  <si>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</si>
  <si>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</si>
  <si>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</si>
  <si>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</si>
  <si>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</si>
  <si>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</si>
  <si>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</si>
  <si>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</si>
  <si>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</si>
  <si>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</si>
  <si>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</si>
  <si>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</si>
  <si>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</si>
  <si>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</si>
  <si>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</si>
  <si>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</si>
  <si>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</si>
  <si>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</si>
  <si>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</si>
  <si>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</si>
  <si>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</si>
  <si>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</si>
  <si>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</si>
  <si>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</si>
  <si>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</si>
  <si>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</si>
  <si>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</si>
  <si>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</si>
  <si>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</si>
  <si>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</si>
  <si>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</si>
  <si>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</si>
  <si>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</si>
  <si>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</si>
  <si>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</si>
  <si>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</si>
  <si>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</si>
  <si>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</si>
  <si>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</si>
  <si>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</si>
  <si>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</si>
  <si>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</si>
  <si>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</si>
  <si>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</si>
  <si>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</si>
  <si>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</si>
  <si>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</si>
  <si>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</si>
  <si>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</si>
  <si>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</si>
  <si>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</si>
  <si>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</si>
  <si>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</si>
  <si>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</si>
  <si>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</si>
  <si>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</si>
  <si>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</si>
  <si>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</si>
  <si>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</si>
  <si>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</si>
  <si>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</si>
  <si>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</si>
  <si>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</si>
  <si>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</si>
  <si>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</si>
  <si>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</si>
  <si>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</si>
  <si>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</si>
  <si>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</si>
  <si>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</si>
  <si>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</si>
  <si>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</si>
  <si>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</si>
  <si>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</si>
  <si>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</si>
  <si>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</si>
  <si>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</si>
  <si>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</si>
  <si>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</si>
  <si>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</si>
  <si>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</si>
  <si>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</si>
  <si>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</si>
  <si>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</si>
  <si>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</si>
  <si>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</si>
  <si>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</si>
  <si>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</si>
  <si>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</si>
  <si>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</si>
  <si>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</si>
  <si>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</si>
  <si>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</si>
  <si>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</si>
  <si>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</si>
  <si>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</si>
  <si>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</si>
  <si>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</si>
  <si>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</si>
  <si>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</si>
  <si>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</si>
  <si>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</si>
  <si>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</si>
  <si>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</si>
  <si>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</si>
  <si>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</si>
  <si>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</si>
  <si>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</si>
  <si>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</si>
  <si>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</si>
  <si>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</si>
  <si>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</si>
  <si>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</si>
  <si>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</si>
  <si>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</si>
  <si>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</si>
  <si>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</si>
  <si>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</si>
  <si>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</si>
  <si>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</si>
  <si>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</si>
  <si>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</si>
  <si>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</si>
  <si>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</si>
  <si>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</si>
  <si>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</si>
  <si>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</si>
  <si>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</si>
  <si>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</si>
  <si>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</si>
  <si>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</si>
  <si>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</si>
  <si>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</si>
  <si>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</si>
  <si>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</si>
  <si>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</si>
  <si>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</si>
  <si>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</si>
  <si>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</si>
  <si>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</si>
  <si>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</si>
  <si>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</si>
  <si>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</si>
  <si>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</si>
  <si>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</si>
  <si>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</si>
  <si>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</si>
  <si>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</si>
  <si>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</si>
  <si>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</si>
  <si>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</si>
  <si>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</si>
  <si>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</si>
  <si>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</si>
  <si>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</si>
  <si>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</si>
  <si>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</si>
  <si>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</si>
  <si>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</si>
  <si>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</si>
  <si>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</si>
  <si>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</si>
  <si>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</si>
  <si>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</si>
  <si>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</si>
  <si>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</si>
  <si>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</si>
  <si>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</si>
  <si>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</si>
  <si>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</si>
  <si>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</si>
  <si>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</si>
  <si>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</si>
  <si>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</si>
  <si>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</si>
  <si>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</si>
  <si>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</si>
  <si>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</si>
  <si>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</si>
  <si>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</si>
  <si>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</si>
  <si>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</si>
  <si>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</si>
  <si>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</si>
  <si>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</si>
  <si>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</si>
  <si>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</si>
  <si>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</si>
  <si>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</si>
  <si>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</si>
  <si>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</si>
  <si>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</si>
  <si>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</si>
  <si>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</si>
  <si>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</si>
  <si>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</si>
  <si>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</si>
  <si>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</si>
  <si>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</si>
  <si>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</si>
  <si>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</si>
  <si>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</si>
  <si>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</si>
  <si>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</si>
  <si>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</si>
  <si>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</si>
  <si>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</si>
  <si>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</si>
  <si>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</si>
  <si>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</si>
  <si>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</si>
  <si>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</si>
  <si>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</si>
  <si>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</si>
  <si>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</si>
  <si>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</si>
  <si>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</si>
  <si>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</si>
  <si>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</si>
  <si>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</si>
  <si>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</si>
  <si>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</si>
  <si>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</si>
  <si>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</si>
  <si>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</si>
  <si>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</si>
  <si>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</si>
  <si>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</si>
  <si>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</si>
  <si>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</si>
  <si>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</si>
  <si>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</si>
  <si>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</si>
  <si>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</si>
  <si>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</si>
  <si>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</si>
  <si>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</si>
  <si>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</si>
  <si>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</si>
  <si>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</si>
  <si>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</si>
  <si>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</si>
  <si>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</si>
  <si>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</si>
  <si>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</si>
  <si>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</si>
  <si>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</si>
  <si>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</si>
  <si>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</si>
  <si>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</si>
  <si>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</si>
  <si>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</si>
  <si>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</si>
  <si>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</si>
  <si>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</si>
  <si>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</si>
  <si>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</si>
  <si>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</si>
  <si>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</si>
  <si>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</si>
  <si>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</si>
  <si>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</si>
  <si>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</si>
  <si>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</si>
  <si>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</si>
  <si>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</si>
  <si>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</si>
  <si>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</si>
  <si>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</si>
  <si>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</si>
  <si>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</si>
  <si>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</si>
  <si>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</si>
  <si>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</si>
  <si>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</si>
  <si>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</si>
  <si>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</si>
  <si>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</si>
  <si>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</si>
  <si>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</si>
  <si>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</si>
  <si>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</si>
  <si>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</si>
  <si>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</si>
  <si>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</si>
  <si>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</si>
  <si>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</si>
  <si>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</si>
  <si>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</si>
  <si>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</si>
  <si>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</si>
  <si>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</si>
  <si>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</si>
  <si>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</si>
  <si>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</si>
  <si>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</si>
  <si>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</si>
  <si>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</si>
  <si>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</si>
  <si>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</si>
  <si>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</si>
  <si>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</si>
  <si>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</si>
  <si>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</si>
  <si>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</si>
  <si>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</si>
  <si>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</si>
  <si>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</si>
  <si>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</si>
  <si>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</si>
  <si>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</si>
  <si>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</si>
  <si>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</si>
  <si>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</si>
  <si>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</si>
  <si>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</si>
  <si>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</si>
  <si>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</si>
  <si>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</si>
  <si>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</si>
  <si>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</si>
  <si>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</si>
  <si>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</si>
  <si>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</si>
  <si>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</si>
  <si>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</si>
  <si>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</si>
  <si>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</si>
  <si>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</si>
  <si>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</si>
  <si>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</si>
  <si>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</si>
  <si>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</si>
  <si>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</si>
  <si>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</si>
  <si>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</si>
  <si>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</si>
  <si>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</si>
  <si>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</si>
  <si>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</si>
  <si>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</si>
  <si>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</si>
  <si>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</si>
  <si>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</si>
  <si>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</si>
  <si>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</si>
  <si>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</si>
  <si>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</si>
  <si>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</si>
  <si>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</si>
  <si>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</si>
  <si>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</si>
  <si>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</si>
  <si>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</si>
  <si>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</si>
  <si>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</si>
  <si>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</si>
  <si>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</si>
  <si>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</si>
  <si>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</si>
  <si>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</si>
  <si>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</si>
  <si>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</si>
  <si>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</si>
  <si>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</si>
  <si>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</si>
  <si>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</si>
  <si>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</si>
  <si>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</si>
  <si>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</si>
  <si>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</si>
  <si>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</si>
  <si>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</si>
  <si>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</si>
  <si>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</si>
  <si>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</si>
  <si>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</si>
  <si>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</si>
  <si>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</si>
  <si>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</si>
  <si>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</si>
  <si>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</si>
  <si>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</si>
  <si>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</si>
  <si>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</si>
  <si>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</si>
  <si>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</si>
  <si>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</si>
  <si>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</si>
  <si>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</si>
  <si>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</si>
  <si>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</si>
  <si>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</si>
  <si>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</si>
  <si>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</si>
  <si>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</si>
  <si>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</si>
  <si>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</si>
  <si>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</si>
  <si>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</si>
  <si>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</si>
  <si>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</si>
  <si>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</si>
  <si>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</si>
  <si>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</si>
  <si>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</si>
  <si>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</si>
  <si>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</si>
  <si>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</si>
  <si>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</si>
  <si>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</si>
  <si>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</si>
  <si>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</si>
  <si>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</si>
  <si>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</si>
  <si>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</si>
  <si>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</si>
  <si>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</si>
  <si>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</si>
  <si>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</si>
  <si>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</si>
  <si>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</si>
  <si>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</si>
  <si>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</si>
  <si>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</si>
  <si>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</si>
  <si>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</si>
  <si>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</si>
  <si>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</si>
  <si>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</si>
  <si>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</si>
  <si>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</si>
  <si>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</si>
  <si>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</si>
  <si>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</si>
  <si>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</si>
  <si>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</si>
  <si>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</si>
  <si>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</si>
  <si>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</si>
  <si>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</si>
  <si>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</si>
  <si>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</si>
  <si>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</si>
  <si>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</si>
  <si>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</si>
  <si>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</si>
  <si>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</si>
  <si>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</si>
  <si>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</si>
  <si>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</si>
  <si>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</si>
  <si>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</si>
  <si>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</si>
  <si>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</si>
  <si>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</si>
  <si>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</si>
  <si>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</si>
  <si>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</si>
  <si>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</si>
  <si>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</si>
  <si>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</si>
  <si>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</si>
  <si>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</si>
  <si>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</si>
  <si>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</si>
  <si>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</si>
  <si>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</si>
  <si>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</si>
  <si>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</si>
  <si>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</si>
  <si>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</si>
  <si>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</si>
  <si>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</si>
  <si>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</si>
  <si>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</si>
  <si>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</si>
  <si>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</si>
  <si>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</si>
  <si>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</si>
  <si>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</si>
  <si>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</si>
  <si>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</si>
  <si>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</si>
  <si>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</si>
  <si>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</si>
  <si>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</si>
  <si>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</si>
  <si>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</si>
  <si>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</si>
  <si>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</si>
  <si>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</si>
  <si>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</si>
  <si>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</si>
  <si>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</si>
  <si>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</si>
  <si>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</si>
  <si>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</si>
  <si>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</si>
  <si>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</si>
  <si>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</si>
  <si>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</si>
  <si>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</si>
  <si>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</si>
  <si>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</si>
  <si>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</si>
  <si>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</si>
  <si>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</si>
  <si>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</si>
  <si>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</si>
  <si>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</si>
  <si>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</si>
  <si>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</si>
  <si>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</si>
  <si>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</si>
  <si>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</si>
  <si>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</si>
  <si>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</si>
  <si>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</si>
  <si>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</si>
  <si>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</si>
  <si>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</si>
  <si>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</si>
  <si>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</si>
  <si>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</si>
  <si>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</si>
  <si>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</si>
  <si>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</si>
  <si>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</si>
  <si>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</si>
  <si>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</si>
  <si>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</si>
  <si>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</si>
  <si>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</si>
  <si>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</si>
  <si>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</si>
  <si>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</si>
  <si>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</si>
  <si>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</si>
  <si>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</si>
  <si>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</si>
  <si>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</si>
  <si>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</si>
  <si>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</si>
  <si>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</si>
  <si>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</si>
  <si>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</si>
  <si>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</si>
  <si>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</si>
  <si>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</si>
  <si>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</si>
  <si>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</si>
  <si>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</si>
  <si>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</si>
  <si>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</si>
  <si>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</si>
  <si>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</si>
  <si>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</si>
  <si>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</si>
  <si>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</si>
  <si>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</si>
  <si>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</si>
  <si>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</si>
  <si>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</si>
  <si>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</si>
  <si>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</si>
  <si>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</si>
  <si>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</si>
  <si>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</si>
  <si>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</si>
  <si>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</si>
  <si>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</si>
  <si>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</si>
  <si>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</si>
  <si>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</si>
  <si>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</si>
  <si>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</si>
  <si>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</si>
  <si>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</si>
  <si>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</si>
  <si>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</si>
  <si>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</si>
  <si>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</si>
  <si>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</si>
  <si>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</si>
  <si>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</si>
  <si>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</si>
  <si>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</si>
  <si>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</si>
  <si>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</si>
  <si>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</si>
  <si>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</si>
  <si>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</si>
  <si>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</si>
  <si>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</si>
  <si>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</si>
  <si>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</si>
  <si>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</si>
  <si>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</si>
  <si>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</si>
  <si>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</si>
  <si>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</si>
  <si>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</si>
  <si>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</si>
  <si>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</si>
  <si>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</si>
  <si>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</si>
  <si>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</si>
  <si>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</si>
  <si>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</si>
  <si>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</si>
  <si>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</si>
  <si>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</si>
  <si>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</si>
  <si>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</si>
  <si>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</si>
  <si>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</si>
  <si>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</si>
  <si>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</si>
  <si>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</si>
  <si>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</si>
  <si>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</si>
  <si>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</si>
  <si>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</si>
  <si>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</si>
  <si>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</si>
  <si>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</si>
  <si>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</si>
  <si>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</si>
  <si>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</si>
  <si>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</si>
  <si>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</si>
  <si>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</si>
  <si>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</si>
  <si>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</si>
  <si>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</si>
  <si>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</si>
  <si>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</si>
  <si>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</si>
  <si>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</si>
  <si>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</si>
  <si>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</si>
  <si>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</si>
  <si>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</si>
  <si>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</si>
  <si>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</si>
  <si>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</si>
  <si>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</si>
  <si>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</si>
  <si>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</si>
  <si>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</si>
  <si>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</si>
  <si>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</si>
  <si>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</si>
  <si>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</si>
  <si>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</si>
  <si>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</si>
  <si>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</si>
  <si>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</si>
  <si>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</si>
  <si>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</si>
  <si>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</si>
  <si>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</si>
  <si>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</si>
  <si>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</si>
  <si>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</si>
  <si>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</si>
  <si>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</si>
  <si>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</si>
  <si>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</si>
  <si>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</si>
  <si>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</si>
  <si>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</si>
  <si>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</si>
  <si>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</si>
  <si>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</si>
  <si>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</si>
  <si>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</si>
  <si>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</si>
  <si>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</si>
  <si>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</si>
  <si>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</si>
  <si>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</si>
  <si>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</si>
  <si>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</si>
  <si>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</si>
  <si>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</si>
  <si>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</si>
  <si>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</si>
  <si>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</si>
  <si>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</si>
  <si>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</si>
  <si>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</si>
  <si>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</si>
  <si>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</si>
  <si>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</si>
  <si>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</si>
  <si>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</si>
  <si>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</si>
  <si>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</si>
  <si>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</si>
  <si>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</si>
  <si>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</si>
  <si>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</si>
  <si>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</si>
  <si>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</si>
  <si>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</si>
  <si>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</si>
  <si>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</si>
  <si>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</si>
  <si>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</si>
  <si>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</si>
  <si>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</si>
  <si>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</si>
  <si>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</si>
  <si>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</si>
  <si>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</si>
  <si>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</si>
  <si>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</si>
  <si>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</si>
  <si>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</si>
  <si>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</si>
  <si>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</si>
  <si>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</si>
  <si>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</si>
  <si>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</si>
  <si>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</si>
  <si>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</si>
  <si>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</si>
  <si>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</si>
  <si>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</si>
  <si>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</si>
  <si>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</si>
  <si>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</si>
  <si>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</si>
  <si>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</si>
  <si>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</si>
  <si>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</si>
  <si>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</si>
  <si>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</si>
  <si>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</si>
  <si>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</si>
  <si>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</si>
  <si>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</si>
  <si>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</si>
  <si>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</si>
  <si>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</si>
  <si>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</si>
  <si>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</si>
  <si>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</si>
  <si>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</si>
  <si>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</si>
  <si>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</si>
  <si>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</si>
  <si>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</si>
  <si>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</si>
  <si>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</si>
  <si>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</si>
  <si>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</si>
  <si>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</si>
  <si>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</si>
  <si>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</si>
  <si>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</si>
  <si>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</si>
  <si>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</si>
  <si>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</si>
  <si>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</si>
  <si>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</si>
  <si>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</si>
  <si>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</si>
  <si>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</si>
  <si>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</si>
  <si>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</si>
  <si>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</si>
  <si>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</si>
  <si>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</si>
  <si>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</si>
  <si>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</si>
  <si>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</si>
  <si>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</si>
  <si>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</si>
  <si>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</si>
  <si>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</si>
  <si>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</si>
  <si>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</si>
  <si>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</si>
  <si>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</si>
  <si>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</si>
  <si>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</si>
  <si>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</si>
  <si>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</si>
  <si>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</si>
  <si>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</si>
  <si>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</si>
  <si>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</si>
  <si>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</si>
  <si>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</si>
  <si>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</si>
  <si>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</si>
  <si>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</si>
  <si>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</si>
  <si>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</si>
  <si>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</si>
  <si>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</si>
  <si>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</si>
  <si>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</si>
  <si>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</si>
  <si>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</si>
  <si>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</si>
  <si>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</si>
  <si>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</si>
  <si>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</si>
  <si>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</si>
  <si>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</si>
  <si>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</si>
  <si>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</si>
  <si>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</si>
  <si>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</si>
  <si>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</si>
  <si>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</si>
  <si>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</si>
  <si>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</si>
  <si>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</si>
  <si>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</si>
  <si>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</si>
  <si>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</si>
  <si>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</si>
  <si>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</si>
  <si>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</si>
  <si>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</si>
  <si>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</si>
  <si>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</si>
  <si>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</si>
  <si>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</si>
  <si>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</si>
  <si>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</si>
  <si>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</si>
  <si>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</si>
  <si>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</si>
  <si>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</si>
  <si>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</si>
  <si>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</si>
  <si>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</si>
  <si>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</si>
  <si>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</si>
  <si>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</si>
  <si>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</si>
  <si>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</si>
  <si>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</si>
  <si>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</si>
  <si>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</si>
  <si>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</si>
  <si>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</si>
  <si>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</si>
  <si>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</si>
  <si>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</si>
  <si>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</si>
  <si>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</si>
  <si>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</si>
  <si>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</si>
  <si>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</si>
  <si>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</si>
  <si>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</si>
  <si>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</si>
  <si>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</si>
  <si>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</si>
  <si>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</si>
  <si>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</si>
  <si>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</si>
  <si>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</si>
  <si>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</si>
  <si>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</si>
  <si>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</si>
  <si>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</si>
  <si>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</si>
  <si>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</si>
  <si>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</si>
  <si>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</si>
  <si>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</si>
  <si>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</si>
  <si>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</si>
  <si>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</si>
  <si>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</si>
  <si>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</si>
  <si>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</si>
  <si>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</si>
  <si>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</si>
  <si>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</si>
  <si>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</si>
  <si>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</si>
  <si>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</si>
  <si>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</si>
  <si>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</si>
  <si>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</si>
  <si>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</si>
  <si>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</si>
  <si>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</si>
  <si>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</si>
  <si>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</si>
  <si>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</si>
  <si>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</si>
  <si>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</si>
  <si>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</si>
  <si>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</si>
  <si>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</si>
  <si>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</si>
  <si>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</si>
  <si>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</si>
  <si>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</si>
  <si>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</si>
  <si>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</si>
  <si>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</si>
  <si>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</si>
  <si>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</si>
  <si>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</si>
  <si>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</si>
  <si>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</si>
  <si>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</si>
  <si>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</si>
  <si>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</si>
  <si>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</si>
  <si>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</si>
  <si>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</si>
  <si>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</si>
  <si>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</si>
  <si>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</si>
  <si>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</si>
  <si>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</si>
  <si>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</si>
  <si>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</si>
  <si>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</si>
  <si>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</si>
  <si>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</si>
  <si>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</si>
  <si>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</si>
  <si>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</si>
  <si>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</si>
  <si>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</si>
  <si>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</si>
  <si>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</si>
  <si>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</si>
  <si>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</si>
  <si>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</si>
  <si>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</si>
  <si>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</si>
  <si>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</si>
  <si>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</si>
  <si>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</si>
  <si>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</si>
  <si>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</si>
  <si>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</si>
  <si>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</si>
  <si>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</si>
  <si>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</si>
  <si>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</si>
  <si>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</si>
  <si>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</si>
  <si>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</si>
  <si>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</si>
  <si>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</si>
  <si>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</si>
  <si>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</si>
  <si>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</si>
  <si>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</si>
  <si>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</si>
  <si>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</si>
  <si>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</si>
  <si>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</si>
  <si>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</si>
  <si>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</si>
  <si>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</si>
  <si>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</si>
  <si>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</si>
  <si>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</si>
  <si>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</si>
  <si>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</si>
  <si>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</si>
  <si>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</si>
  <si>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</si>
  <si>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</si>
  <si>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</si>
  <si>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</si>
  <si>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</si>
  <si>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</si>
  <si>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</si>
  <si>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</si>
  <si>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</si>
  <si>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</si>
  <si>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</si>
  <si>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</si>
  <si>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</si>
  <si>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</si>
  <si>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</si>
  <si>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</si>
  <si>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</si>
  <si>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</si>
  <si>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</si>
  <si>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</si>
  <si>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</si>
  <si>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</si>
  <si>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</si>
  <si>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</si>
  <si>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</si>
  <si>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</si>
  <si>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</si>
  <si>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</si>
  <si>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</si>
  <si>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</si>
  <si>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</si>
  <si>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</si>
  <si>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</si>
  <si>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</si>
  <si>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</si>
  <si>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</si>
  <si>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</si>
  <si>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</si>
  <si>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</si>
  <si>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</si>
  <si>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</si>
  <si>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</si>
  <si>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</si>
  <si>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</si>
  <si>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</si>
  <si>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</si>
  <si>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</si>
  <si>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</si>
  <si>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</si>
  <si>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</si>
  <si>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</si>
  <si>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</si>
  <si>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</si>
  <si>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</si>
  <si>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</si>
  <si>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</si>
  <si>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</si>
  <si>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</si>
  <si>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</si>
  <si>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</si>
  <si>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</si>
  <si>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</si>
  <si>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</si>
  <si>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</si>
  <si>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</si>
  <si>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</si>
  <si>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</si>
  <si>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</si>
  <si>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</si>
  <si>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</si>
  <si>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</si>
  <si>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</si>
  <si>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</si>
  <si>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</si>
  <si>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</si>
  <si>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</si>
  <si>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</si>
  <si>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</si>
  <si>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</si>
  <si>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</si>
  <si>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</si>
  <si>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</si>
  <si>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</si>
  <si>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</si>
  <si>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</si>
  <si>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</si>
  <si>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</si>
  <si>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</si>
  <si>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</si>
  <si>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</si>
  <si>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</si>
  <si>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</si>
  <si>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</si>
  <si>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</si>
  <si>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</si>
  <si>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</si>
  <si>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</si>
  <si>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</si>
  <si>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</si>
  <si>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</si>
  <si>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</si>
  <si>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</si>
  <si>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</si>
  <si>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</si>
  <si>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</si>
  <si>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</si>
  <si>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</si>
  <si>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</si>
  <si>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</si>
  <si>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</si>
  <si>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</si>
  <si>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</si>
  <si>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</si>
  <si>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</si>
  <si>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</si>
  <si>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</si>
  <si>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</si>
  <si>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</si>
  <si>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</si>
  <si>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</si>
  <si>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</si>
  <si>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</si>
  <si>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</si>
  <si>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</si>
  <si>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</si>
  <si>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</si>
  <si>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</si>
  <si>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</si>
  <si>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</si>
  <si>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</si>
  <si>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</si>
  <si>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</si>
  <si>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</si>
  <si>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</si>
  <si>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</si>
  <si>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</si>
  <si>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</si>
  <si>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</si>
  <si>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</si>
  <si>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</si>
  <si>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</si>
  <si>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</si>
  <si>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</si>
  <si>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</si>
  <si>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</si>
  <si>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</si>
  <si>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</si>
  <si>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</si>
  <si>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</si>
  <si>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</si>
  <si>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</si>
  <si>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</si>
  <si>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</si>
  <si>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</si>
  <si>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</si>
  <si>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</si>
  <si>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</si>
  <si>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</si>
  <si>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</si>
  <si>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</si>
  <si>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</si>
  <si>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</si>
  <si>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</si>
  <si>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</si>
  <si>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</si>
  <si>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</si>
  <si>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</si>
  <si>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</si>
  <si>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</si>
  <si>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</si>
  <si>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</si>
  <si>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</si>
  <si>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</si>
  <si>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</si>
  <si>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</si>
  <si>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</si>
  <si>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</si>
  <si>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</si>
  <si>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</si>
  <si>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</si>
  <si>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</si>
  <si>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</si>
  <si>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</si>
  <si>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</si>
  <si>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</si>
  <si>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</si>
  <si>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</si>
  <si>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</si>
  <si>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</si>
  <si>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</si>
  <si>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</si>
  <si>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</si>
  <si>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</si>
  <si>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</si>
  <si>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</si>
  <si>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</si>
  <si>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</si>
  <si>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</si>
  <si>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</si>
  <si>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</si>
  <si>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</si>
  <si>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</si>
  <si>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</si>
  <si>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</si>
  <si>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</si>
  <si>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</si>
  <si>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</si>
  <si>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</si>
  <si>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</si>
  <si>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</si>
  <si>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</si>
  <si>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</si>
  <si>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</si>
  <si>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</si>
  <si>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</si>
  <si>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</si>
  <si>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</si>
  <si>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</si>
  <si>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</si>
  <si>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</si>
  <si>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</si>
  <si>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</si>
  <si>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</si>
  <si>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</si>
  <si>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</si>
  <si>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</si>
  <si>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</si>
  <si>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</si>
  <si>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</si>
  <si>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</si>
  <si>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</si>
  <si>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</si>
  <si>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</si>
  <si>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</si>
  <si>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</si>
  <si>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</si>
  <si>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</si>
  <si>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</si>
  <si>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</si>
  <si>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</si>
  <si>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</si>
  <si>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</si>
  <si>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</si>
  <si>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</si>
  <si>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</si>
  <si>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</si>
  <si>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</si>
  <si>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</si>
  <si>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</si>
  <si>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</si>
  <si>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</si>
  <si>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</si>
  <si>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</si>
  <si>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</si>
  <si>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</si>
  <si>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</si>
  <si>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</si>
  <si>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</si>
  <si>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</si>
  <si>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</si>
  <si>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</si>
  <si>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</si>
  <si>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</si>
  <si>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</si>
  <si>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</si>
  <si>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</si>
  <si>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</si>
  <si>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</si>
  <si>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</si>
  <si>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</si>
  <si>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</si>
  <si>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</si>
  <si>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</si>
  <si>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</si>
  <si>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</si>
  <si>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</si>
  <si>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</si>
  <si>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</si>
  <si>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</si>
  <si>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</si>
  <si>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</si>
  <si>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</si>
  <si>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</si>
  <si>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</si>
  <si>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</si>
  <si>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</si>
  <si>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</si>
  <si>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</si>
  <si>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</si>
  <si>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</si>
  <si>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</si>
  <si>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</si>
  <si>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</si>
  <si>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</si>
  <si>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</si>
  <si>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</si>
  <si>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</si>
  <si>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</si>
  <si>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</si>
  <si>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</si>
  <si>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</si>
  <si>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</si>
  <si>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</si>
  <si>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</si>
  <si>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</si>
  <si>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</si>
  <si>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</si>
  <si>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</si>
  <si>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</si>
  <si>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</si>
  <si>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</si>
  <si>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</si>
  <si>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</si>
  <si>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</si>
  <si>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</si>
  <si>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</si>
  <si>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</si>
  <si>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</si>
  <si>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</si>
  <si>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</si>
  <si>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</si>
  <si>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</si>
  <si>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</si>
  <si>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</si>
  <si>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</si>
  <si>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</si>
  <si>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</si>
  <si>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</si>
  <si>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</si>
  <si>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</si>
  <si>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</si>
  <si>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</si>
  <si>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</si>
  <si>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</si>
  <si>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</si>
  <si>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</si>
  <si>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</si>
  <si>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</si>
  <si>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</si>
  <si>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</si>
  <si>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</si>
  <si>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</si>
  <si>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</si>
  <si>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</si>
  <si>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</si>
  <si>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</si>
  <si>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</si>
  <si>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</si>
  <si>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</si>
  <si>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</si>
  <si>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</si>
  <si>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</si>
  <si>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</si>
  <si>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</si>
  <si>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</si>
  <si>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</si>
  <si>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</si>
  <si>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</si>
  <si>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</si>
  <si>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</si>
  <si>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</si>
  <si>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</si>
  <si>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</si>
  <si>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</si>
  <si>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</si>
  <si>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</si>
  <si>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</si>
  <si>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</si>
  <si>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</si>
  <si>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</si>
  <si>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</si>
  <si>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</si>
  <si>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</si>
  <si>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</si>
  <si>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</si>
  <si>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</si>
  <si>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</si>
  <si>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</si>
  <si>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</si>
  <si>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</si>
  <si>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</si>
  <si>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</si>
  <si>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</si>
  <si>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</si>
  <si>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</si>
  <si>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</si>
  <si>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</si>
  <si>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</si>
  <si>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</si>
  <si>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</si>
  <si>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</si>
  <si>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</si>
  <si>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</si>
  <si>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</si>
  <si>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</si>
  <si>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</si>
  <si>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</si>
  <si>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</si>
  <si>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</si>
  <si>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</si>
  <si>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</si>
  <si>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</si>
  <si>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</si>
  <si>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</si>
  <si>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</si>
  <si>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</si>
  <si>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</si>
  <si>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</si>
  <si>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</si>
  <si>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</si>
  <si>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</si>
  <si>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</si>
  <si>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</si>
  <si>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</si>
  <si>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</si>
  <si>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</si>
  <si>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</si>
  <si>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</si>
  <si>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</si>
  <si>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</si>
  <si>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</si>
  <si>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</si>
  <si>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</si>
  <si>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</si>
  <si>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</si>
  <si>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</si>
  <si>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</si>
  <si>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</si>
  <si>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</si>
  <si>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</si>
  <si>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</si>
  <si>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</si>
  <si>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</si>
  <si>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</si>
  <si>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</si>
  <si>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</si>
  <si>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</si>
  <si>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</si>
  <si>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</si>
  <si>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</si>
  <si>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</si>
  <si>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</si>
  <si>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</si>
  <si>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</si>
  <si>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</si>
  <si>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</si>
  <si>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</si>
  <si>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</si>
  <si>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</si>
  <si>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</si>
  <si>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</si>
  <si>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</si>
  <si>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</si>
  <si>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</si>
  <si>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</si>
  <si>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</si>
  <si>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</si>
  <si>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</si>
  <si>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</si>
  <si>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</si>
  <si>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</si>
  <si>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</si>
  <si>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</si>
  <si>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</si>
  <si>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</si>
  <si>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</si>
  <si>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</si>
  <si>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</si>
  <si>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</si>
  <si>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</si>
  <si>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</si>
  <si>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</si>
  <si>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</si>
  <si>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</si>
  <si>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</si>
  <si>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</si>
  <si>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</si>
  <si>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</si>
  <si>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</si>
  <si>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</si>
  <si>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</si>
  <si>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</si>
  <si>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</si>
  <si>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</si>
  <si>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</si>
  <si>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</si>
  <si>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</si>
  <si>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</si>
  <si>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</si>
  <si>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</si>
  <si>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</si>
  <si>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</si>
  <si>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</si>
  <si>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</si>
  <si>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</si>
  <si>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</si>
  <si>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</si>
  <si>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</si>
  <si>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</si>
  <si>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</si>
  <si>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</si>
  <si>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</si>
  <si>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</si>
  <si>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</si>
  <si>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</si>
  <si>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</si>
  <si>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</si>
  <si>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</si>
  <si>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</si>
  <si>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</si>
  <si>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</si>
  <si>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</si>
  <si>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</si>
  <si>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</si>
  <si>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</si>
  <si>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</si>
  <si>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</si>
  <si>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</si>
  <si>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</si>
  <si>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</si>
  <si>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</si>
  <si>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</si>
  <si>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</si>
  <si>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</si>
  <si>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</si>
  <si>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</si>
  <si>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</si>
  <si>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</si>
  <si>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</si>
  <si>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</si>
  <si>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</si>
  <si>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</si>
  <si>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</si>
  <si>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</si>
  <si>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</si>
  <si>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</si>
  <si>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</si>
  <si>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</si>
  <si>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</si>
  <si>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</si>
  <si>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</si>
  <si>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</si>
  <si>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</si>
  <si>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</si>
  <si>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</si>
  <si>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</si>
  <si>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</si>
  <si>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</si>
  <si>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</si>
  <si>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</si>
  <si>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</si>
  <si>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</si>
  <si>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</si>
  <si>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</si>
  <si>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</si>
  <si>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</si>
  <si>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</si>
  <si>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</si>
  <si>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</si>
  <si>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</si>
  <si>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</si>
  <si>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</si>
  <si>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</si>
  <si>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</si>
  <si>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</si>
  <si>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</si>
  <si>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</si>
  <si>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</si>
  <si>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</si>
  <si>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</si>
  <si>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</si>
  <si>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</si>
  <si>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</si>
  <si>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</si>
  <si>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</si>
  <si>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</si>
  <si>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</si>
  <si>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</si>
  <si>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</si>
  <si>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</si>
  <si>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</si>
  <si>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</si>
  <si>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</si>
  <si>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</si>
  <si>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</si>
  <si>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</si>
  <si>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</si>
  <si>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</si>
  <si>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</si>
  <si>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</si>
  <si>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</si>
  <si>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</si>
  <si>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</si>
  <si>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</si>
  <si>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</si>
  <si>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</si>
  <si>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</si>
  <si>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</si>
  <si>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</si>
  <si>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</si>
  <si>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</si>
  <si>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</si>
  <si>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</si>
  <si>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</si>
  <si>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</si>
  <si>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</si>
  <si>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</si>
  <si>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</si>
  <si>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</si>
  <si>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</si>
  <si>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</si>
  <si>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</si>
  <si>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</si>
  <si>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</si>
  <si>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</si>
  <si>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</si>
  <si>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</si>
  <si>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</si>
  <si>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</si>
  <si>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</si>
  <si>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</si>
  <si>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</si>
  <si>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</si>
  <si>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</si>
  <si>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</si>
  <si>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</si>
  <si>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</si>
  <si>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</si>
  <si>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</si>
  <si>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</si>
  <si>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</si>
  <si>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</si>
  <si>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</si>
  <si>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</si>
  <si>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</si>
  <si>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</si>
  <si>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</si>
  <si>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</si>
  <si>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</si>
  <si>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</si>
  <si>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</si>
  <si>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</si>
  <si>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</si>
  <si>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</si>
  <si>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</si>
  <si>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</si>
  <si>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</si>
  <si>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</si>
  <si>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</si>
  <si>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</si>
  <si>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</si>
  <si>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</si>
  <si>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</si>
  <si>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</si>
  <si>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</si>
  <si>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</si>
  <si>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</si>
  <si>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</si>
  <si>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</si>
  <si>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</si>
  <si>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</si>
  <si>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</si>
  <si>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</si>
  <si>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</si>
  <si>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</si>
  <si>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</si>
  <si>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</si>
  <si>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</si>
  <si>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</si>
  <si>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</si>
  <si>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</si>
  <si>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</si>
  <si>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</si>
  <si>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</si>
  <si>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</si>
  <si>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</si>
  <si>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</si>
  <si>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</si>
  <si>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</si>
  <si>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</si>
  <si>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</si>
  <si>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</si>
  <si>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</si>
  <si>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</si>
  <si>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</si>
  <si>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</si>
  <si>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</si>
  <si>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</si>
  <si>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</si>
  <si>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</si>
  <si>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</si>
  <si>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</si>
  <si>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</si>
  <si>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</si>
  <si>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</si>
  <si>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</si>
  <si>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</si>
  <si>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</si>
  <si>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</si>
  <si>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</si>
  <si>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</si>
  <si>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</si>
  <si>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</si>
  <si>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</si>
  <si>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</si>
  <si>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</si>
  <si>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</si>
  <si>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</si>
  <si>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</si>
  <si>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</si>
  <si>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</si>
  <si>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</si>
  <si>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</si>
  <si>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</si>
  <si>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</si>
  <si>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</si>
  <si>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</si>
  <si>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</si>
  <si>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</si>
  <si>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</si>
  <si>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</si>
  <si>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</si>
  <si>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</si>
  <si>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</si>
  <si>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</si>
  <si>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</si>
  <si>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</si>
  <si>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</si>
  <si>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</si>
  <si>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</si>
  <si>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</si>
  <si>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</si>
  <si>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</si>
  <si>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</si>
  <si>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</si>
  <si>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</si>
  <si>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</si>
  <si>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</si>
  <si>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</si>
  <si>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</si>
  <si>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</si>
  <si>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</si>
  <si>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</si>
  <si>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</si>
  <si>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</si>
  <si>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</si>
  <si>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</si>
  <si>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</si>
  <si>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</si>
  <si>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</si>
  <si>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</si>
  <si>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</si>
  <si>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</si>
  <si>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</si>
  <si>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</si>
  <si>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</si>
  <si>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</si>
  <si>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</si>
  <si>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</si>
  <si>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</si>
  <si>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</si>
  <si>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</si>
  <si>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</si>
  <si>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</si>
  <si>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</si>
  <si>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</si>
  <si>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</si>
  <si>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</si>
  <si>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</si>
  <si>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</si>
  <si>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</si>
  <si>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</si>
  <si>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</si>
  <si>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</si>
  <si>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</si>
  <si>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</si>
  <si>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</si>
  <si>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</si>
  <si>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</si>
  <si>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</si>
  <si>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</si>
  <si>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</si>
  <si>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</si>
  <si>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</si>
  <si>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</si>
  <si>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</si>
  <si>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</si>
  <si>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</si>
  <si>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</si>
  <si>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</si>
  <si>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</si>
  <si>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</si>
  <si>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</si>
  <si>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</si>
  <si>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</si>
  <si>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</si>
  <si>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</si>
  <si>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</si>
  <si>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</si>
  <si>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</si>
  <si>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</si>
  <si>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</si>
  <si>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</si>
  <si>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</si>
  <si>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</si>
  <si>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</si>
  <si>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</si>
  <si>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</si>
  <si>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</si>
  <si>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</si>
  <si>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</si>
  <si>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</si>
  <si>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</si>
  <si>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</si>
  <si>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</si>
  <si>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</si>
  <si>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</si>
  <si>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</si>
  <si>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</si>
  <si>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</si>
  <si>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</si>
  <si>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</si>
  <si>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</si>
  <si>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</si>
  <si>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</si>
  <si>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</si>
  <si>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</si>
  <si>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</si>
  <si>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</si>
  <si>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</si>
  <si>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</si>
  <si>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</si>
  <si>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</si>
  <si>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</si>
  <si>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</si>
  <si>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</si>
  <si>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</si>
  <si>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</si>
  <si>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</si>
  <si>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</si>
  <si>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</si>
  <si>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</si>
  <si>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</si>
  <si>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</si>
  <si>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</si>
  <si>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</si>
  <si>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</si>
  <si>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</si>
  <si>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</si>
  <si>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</si>
  <si>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</si>
  <si>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</si>
  <si>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</si>
  <si>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</si>
  <si>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</si>
  <si>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</si>
  <si>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</si>
  <si>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</si>
  <si>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</si>
  <si>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</si>
  <si>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</si>
  <si>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</si>
  <si>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</si>
  <si>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</si>
  <si>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</si>
  <si>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</si>
  <si>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</si>
  <si>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</si>
  <si>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</si>
  <si>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</si>
  <si>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</si>
  <si>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</si>
  <si>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</si>
  <si>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</si>
  <si>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</si>
  <si>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</si>
  <si>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</si>
  <si>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</si>
  <si>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</si>
  <si>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</si>
  <si>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</si>
  <si>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</si>
  <si>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</si>
  <si>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</si>
  <si>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</si>
  <si>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</si>
  <si>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</si>
  <si>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</si>
  <si>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</si>
  <si>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</si>
  <si>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</si>
  <si>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</si>
  <si>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</si>
  <si>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</si>
  <si>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</si>
  <si>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</si>
  <si>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</si>
  <si>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</si>
  <si>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</si>
  <si>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</si>
  <si>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</si>
  <si>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</si>
  <si>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</si>
  <si>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</si>
  <si>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</si>
  <si>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</si>
  <si>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</si>
  <si>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</si>
  <si>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</si>
  <si>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</si>
  <si>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</si>
  <si>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</si>
  <si>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</si>
  <si>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</si>
  <si>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</si>
  <si>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</si>
  <si>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</si>
  <si>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</si>
  <si>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</si>
  <si>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</si>
  <si>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</si>
  <si>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</si>
  <si>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</si>
  <si>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</si>
  <si>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</si>
  <si>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</si>
  <si>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</si>
  <si>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</si>
  <si>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</si>
  <si>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</si>
  <si>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</si>
  <si>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</si>
  <si>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</si>
  <si>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</si>
  <si>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</si>
  <si>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</si>
  <si>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</si>
  <si>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</si>
  <si>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</si>
  <si>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</si>
  <si>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</si>
  <si>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</si>
  <si>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</si>
  <si>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</si>
  <si>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</si>
  <si>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</si>
  <si>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</si>
  <si>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</si>
  <si>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</si>
  <si>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</si>
  <si>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</si>
  <si>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</si>
  <si>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</si>
  <si>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</si>
  <si>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</si>
  <si>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</si>
  <si>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</si>
  <si>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</si>
  <si>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</si>
  <si>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</si>
  <si>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</si>
  <si>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</si>
  <si>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</si>
  <si>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</si>
  <si>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</si>
  <si>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</si>
  <si>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</si>
  <si>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</si>
  <si>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</si>
  <si>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</si>
  <si>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</si>
  <si>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</si>
  <si>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</si>
  <si>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</si>
  <si>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</si>
  <si>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</si>
  <si>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</si>
  <si>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</si>
  <si>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</si>
  <si>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</si>
  <si>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</si>
  <si>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</si>
  <si>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</si>
  <si>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</si>
  <si>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</si>
  <si>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</si>
  <si>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</si>
  <si>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</si>
  <si>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</si>
  <si>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</si>
  <si>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</si>
  <si>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</si>
  <si>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</si>
  <si>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</si>
  <si>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</si>
  <si>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</si>
  <si>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</si>
  <si>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</si>
  <si>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</si>
  <si>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</si>
  <si>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</si>
  <si>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</si>
  <si>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</si>
  <si>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</si>
  <si>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</si>
  <si>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</si>
  <si>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</si>
  <si>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</si>
  <si>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</si>
  <si>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</si>
  <si>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</si>
  <si>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</si>
  <si>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</si>
  <si>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</si>
  <si>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</si>
  <si>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</si>
  <si>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</si>
  <si>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</si>
  <si>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</si>
  <si>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</si>
  <si>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</si>
  <si>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</si>
  <si>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</si>
  <si>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</si>
  <si>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</si>
  <si>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</si>
  <si>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</si>
  <si>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</si>
  <si>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</si>
  <si>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</si>
  <si>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</si>
  <si>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</si>
  <si>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</si>
  <si>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</si>
  <si>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</si>
  <si>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</si>
  <si>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</si>
  <si>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</si>
  <si>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</si>
  <si>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</si>
  <si>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</si>
  <si>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</si>
  <si>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</si>
  <si>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</si>
  <si>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</si>
  <si>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</si>
  <si>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</si>
  <si>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</si>
  <si>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</si>
  <si>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</si>
  <si>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</si>
  <si>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</si>
  <si>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</si>
  <si>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</si>
  <si>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</si>
  <si>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</si>
  <si>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</si>
  <si>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</si>
  <si>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</si>
  <si>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</si>
  <si>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</si>
  <si>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</si>
  <si>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</si>
  <si>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</si>
  <si>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</si>
  <si>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</si>
  <si>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</si>
  <si>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</si>
  <si>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</si>
  <si>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</si>
  <si>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</si>
  <si>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</si>
  <si>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</si>
  <si>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</si>
  <si>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</si>
  <si>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</si>
  <si>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</si>
  <si>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</si>
  <si>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</si>
  <si>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</si>
  <si>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</si>
  <si>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</si>
  <si>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</si>
  <si>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</si>
  <si>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</si>
  <si>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</si>
  <si>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</si>
  <si>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</si>
  <si>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</si>
  <si>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</si>
  <si>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</si>
  <si>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</si>
  <si>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</si>
  <si>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</si>
  <si>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</si>
  <si>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</si>
  <si>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</si>
  <si>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</si>
  <si>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</si>
  <si>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</si>
  <si>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</si>
  <si>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</si>
  <si>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</si>
  <si>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</si>
  <si>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</si>
  <si>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</si>
  <si>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</si>
  <si>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</si>
  <si>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</si>
  <si>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</si>
  <si>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</si>
  <si>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</si>
  <si>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</si>
  <si>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</si>
  <si>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</si>
  <si>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</si>
  <si>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</si>
  <si>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</si>
  <si>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</si>
  <si>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</si>
  <si>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</si>
  <si>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</si>
  <si>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</si>
  <si>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</si>
  <si>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</si>
  <si>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</si>
  <si>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</si>
  <si>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</si>
  <si>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</si>
  <si>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</si>
  <si>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</si>
  <si>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</si>
  <si>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</si>
  <si>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</si>
  <si>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</si>
  <si>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</si>
  <si>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</si>
  <si>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</si>
  <si>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</si>
  <si>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</si>
  <si>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</si>
  <si>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</si>
  <si>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</si>
  <si>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</si>
  <si>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</si>
  <si>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</si>
  <si>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</si>
  <si>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</si>
  <si>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</si>
  <si>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</si>
  <si>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</si>
  <si>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</si>
  <si>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</si>
  <si>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</si>
  <si>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</si>
  <si>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</si>
  <si>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</si>
  <si>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</si>
  <si>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</si>
  <si>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</si>
  <si>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</si>
  <si>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</si>
  <si>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</si>
  <si>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</si>
  <si>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</si>
  <si>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</si>
  <si>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</si>
  <si>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</si>
  <si>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</si>
  <si>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</si>
  <si>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</si>
  <si>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</si>
  <si>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</si>
  <si>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</si>
  <si>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</si>
  <si>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</si>
  <si>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</si>
  <si>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</si>
  <si>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</si>
  <si>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</si>
  <si>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</si>
  <si>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</si>
  <si>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</si>
  <si>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</si>
  <si>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</si>
  <si>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</si>
  <si>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</si>
  <si>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</si>
  <si>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</si>
  <si>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</si>
  <si>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</si>
  <si>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</si>
  <si>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</si>
  <si>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</si>
  <si>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</si>
  <si>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</si>
  <si>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</si>
  <si>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</si>
  <si>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</si>
  <si>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</si>
  <si>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</si>
  <si>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</si>
  <si>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</si>
  <si>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</si>
  <si>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</si>
  <si>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</si>
  <si>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</si>
  <si>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</si>
  <si>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</si>
  <si>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</si>
  <si>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</si>
  <si>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</si>
  <si>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</si>
  <si>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</si>
  <si>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</si>
  <si>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</si>
  <si>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</si>
  <si>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</si>
  <si>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</si>
  <si>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</si>
  <si>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</si>
  <si>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</si>
  <si>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</si>
  <si>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</si>
  <si>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</si>
  <si>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</si>
  <si>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</si>
  <si>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</si>
  <si>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</si>
  <si>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</si>
  <si>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</si>
  <si>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</si>
  <si>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</si>
  <si>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</si>
  <si>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</si>
  <si>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</si>
  <si>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</si>
  <si>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</si>
  <si>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</si>
  <si>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</si>
  <si>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</si>
  <si>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</si>
  <si>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</si>
  <si>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</si>
  <si>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</si>
  <si>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</si>
  <si>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</si>
  <si>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</si>
  <si>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</si>
  <si>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</si>
  <si>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</si>
  <si>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</si>
  <si>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</si>
  <si>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</si>
  <si>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</si>
  <si>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</si>
  <si>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</si>
  <si>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</si>
  <si>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</si>
  <si>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</si>
  <si>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</si>
  <si>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</si>
  <si>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</si>
  <si>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</si>
  <si>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</si>
  <si>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</si>
  <si>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</si>
  <si>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</si>
  <si>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</si>
  <si>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</si>
  <si>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</si>
  <si>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</si>
  <si>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</si>
  <si>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</si>
  <si>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</si>
  <si>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</si>
  <si>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</si>
  <si>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</si>
  <si>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</si>
  <si>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</si>
  <si>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</si>
  <si>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</si>
  <si>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</si>
  <si>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</si>
  <si>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</si>
  <si>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</si>
  <si>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</si>
  <si>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</si>
  <si>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</si>
  <si>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</si>
  <si>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</si>
  <si>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</si>
  <si>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</si>
  <si>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</si>
  <si>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</si>
  <si>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</si>
  <si>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</si>
  <si>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</si>
  <si>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</si>
  <si>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</si>
  <si>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</si>
  <si>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</si>
  <si>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</si>
  <si>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</si>
  <si>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</si>
  <si>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</si>
  <si>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</si>
  <si>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</si>
  <si>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</si>
  <si>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</si>
  <si>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</si>
  <si>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</si>
  <si>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</si>
  <si>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</si>
  <si>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</si>
  <si>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</si>
  <si>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</si>
  <si>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</si>
  <si>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</si>
  <si>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</si>
  <si>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</si>
  <si>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</si>
  <si>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</si>
  <si>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</si>
  <si>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</si>
  <si>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</si>
  <si>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</si>
  <si>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</si>
  <si>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</si>
  <si>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</si>
  <si>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</si>
  <si>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</si>
  <si>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</si>
  <si>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</si>
  <si>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</si>
  <si>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</si>
  <si>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</si>
  <si>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</si>
  <si>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</si>
  <si>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</si>
  <si>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</si>
  <si>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</si>
  <si>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</si>
  <si>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</si>
  <si>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</si>
  <si>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</si>
  <si>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</si>
  <si>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</si>
  <si>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</si>
  <si>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</si>
  <si>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</si>
  <si>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</si>
  <si>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</si>
  <si>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</si>
  <si>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</si>
  <si>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</si>
  <si>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</si>
  <si>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</si>
  <si>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</si>
  <si>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</si>
  <si>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</si>
  <si>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</si>
  <si>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</si>
  <si>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</si>
  <si>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</si>
  <si>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</si>
  <si>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</si>
  <si>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</si>
  <si>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</si>
  <si>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</si>
  <si>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</si>
  <si>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</si>
  <si>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</si>
  <si>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</si>
  <si>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</si>
  <si>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</si>
  <si>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</si>
  <si>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</si>
  <si>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</si>
  <si>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</si>
  <si>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</si>
  <si>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</si>
  <si>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</si>
  <si>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</si>
  <si>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</si>
  <si>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</si>
  <si>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</si>
  <si>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</si>
  <si>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</si>
  <si>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</si>
  <si>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</si>
  <si>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</si>
  <si>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</si>
  <si>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</si>
  <si>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</si>
  <si>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</si>
  <si>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</si>
  <si>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</si>
  <si>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</si>
  <si>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</si>
  <si>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</si>
  <si>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</si>
  <si>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</si>
  <si>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</si>
  <si>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</si>
  <si>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</si>
  <si>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</si>
  <si>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</si>
  <si>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</si>
  <si>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</si>
  <si>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</si>
  <si>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</si>
  <si>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</si>
  <si>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</si>
  <si>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</si>
  <si>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</si>
  <si>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</si>
  <si>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</si>
  <si>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</si>
  <si>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</si>
  <si>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</si>
  <si>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</si>
  <si>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</si>
  <si>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</si>
  <si>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</si>
  <si>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</si>
  <si>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</si>
  <si>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</si>
  <si>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</si>
  <si>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</si>
  <si>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</si>
  <si>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</si>
  <si>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</si>
  <si>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</si>
  <si>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</si>
  <si>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</si>
  <si>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</si>
  <si>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</si>
  <si>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</si>
  <si>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</si>
  <si>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</si>
  <si>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</si>
  <si>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</si>
  <si>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</si>
  <si>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</si>
  <si>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</si>
  <si>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</si>
  <si>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</si>
  <si>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</si>
  <si>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</si>
  <si>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</si>
  <si>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</si>
  <si>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</si>
  <si>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</si>
  <si>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</si>
  <si>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</si>
  <si>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</si>
  <si>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</si>
  <si>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</si>
  <si>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</si>
  <si>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</si>
  <si>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</si>
  <si>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</si>
  <si>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</si>
  <si>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</si>
  <si>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</si>
  <si>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</si>
  <si>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</si>
  <si>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</si>
  <si>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</si>
  <si>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</si>
  <si>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</si>
  <si>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</si>
  <si>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</si>
  <si>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</si>
  <si>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</si>
  <si>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</si>
  <si>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</si>
  <si>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</si>
  <si>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</si>
  <si>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</si>
  <si>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</si>
  <si>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</si>
  <si>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</si>
  <si>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</si>
  <si>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</si>
  <si>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</si>
  <si>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</si>
  <si>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</si>
  <si>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</si>
  <si>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</si>
  <si>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</si>
  <si>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</si>
  <si>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</si>
  <si>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</si>
  <si>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</si>
  <si>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</si>
  <si>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</si>
  <si>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</si>
  <si>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</si>
  <si>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</si>
  <si>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</si>
  <si>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</si>
  <si>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</si>
  <si>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</si>
  <si>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</si>
  <si>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</si>
  <si>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</si>
  <si>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</si>
  <si>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</si>
  <si>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</si>
  <si>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</si>
  <si>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</si>
  <si>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</si>
  <si>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</si>
  <si>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</si>
  <si>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</si>
  <si>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</si>
  <si>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</si>
  <si>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</si>
  <si>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</si>
  <si>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</si>
  <si>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</si>
  <si>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</si>
  <si>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</si>
  <si>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</si>
  <si>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</si>
  <si>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</si>
  <si>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</si>
  <si>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</si>
  <si>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</si>
  <si>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</si>
  <si>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</si>
  <si>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</si>
  <si>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</si>
  <si>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</si>
  <si>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</si>
  <si>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</si>
  <si>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</si>
  <si>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</si>
  <si>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</si>
  <si>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</si>
  <si>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</si>
  <si>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</si>
  <si>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</si>
  <si>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</si>
  <si>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</si>
  <si>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</si>
  <si>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</si>
  <si>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</si>
  <si>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</si>
  <si>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</si>
  <si>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</si>
  <si>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</si>
  <si>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</si>
  <si>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</si>
  <si>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</si>
  <si>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</si>
  <si>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</si>
  <si>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</si>
  <si>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</si>
  <si>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</si>
  <si>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</si>
  <si>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</si>
  <si>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</si>
  <si>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</si>
  <si>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</si>
  <si>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</si>
  <si>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</si>
  <si>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</si>
  <si>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</si>
  <si>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</si>
  <si>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</si>
  <si>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</si>
  <si>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</si>
  <si>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</si>
  <si>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</si>
  <si>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</si>
  <si>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</si>
  <si>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</si>
  <si>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</si>
  <si>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</si>
  <si>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</si>
  <si>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</si>
  <si>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</si>
  <si>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</si>
  <si>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</si>
  <si>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</si>
  <si>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</si>
  <si>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</si>
  <si>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</si>
  <si>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</si>
  <si>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</si>
  <si>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</si>
  <si>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</si>
  <si>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</si>
  <si>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</si>
  <si>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</si>
  <si>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</si>
  <si>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</si>
  <si>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</si>
  <si>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</si>
  <si>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</si>
  <si>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</si>
  <si>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</si>
  <si>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</si>
  <si>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</si>
  <si>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</si>
  <si>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</si>
  <si>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</si>
  <si>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</si>
  <si>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</si>
  <si>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</si>
  <si>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</si>
  <si>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</si>
  <si>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</si>
  <si>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</si>
  <si>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</si>
  <si>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</si>
  <si>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</si>
  <si>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</si>
  <si>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</si>
  <si>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</si>
  <si>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</si>
  <si>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</si>
  <si>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</si>
  <si>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</si>
  <si>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</si>
  <si>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</si>
  <si>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</si>
  <si>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</si>
  <si>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</si>
  <si>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</si>
  <si>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</si>
  <si>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</si>
  <si>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</si>
  <si>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</si>
  <si>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</si>
  <si>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</si>
  <si>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</si>
  <si>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</si>
  <si>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</si>
  <si>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</si>
  <si>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</si>
  <si>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</si>
  <si>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</si>
  <si>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</si>
  <si>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</si>
  <si>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</si>
  <si>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</si>
  <si>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</si>
  <si>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</si>
  <si>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</si>
  <si>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</si>
  <si>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</si>
  <si>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</si>
  <si>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</si>
  <si>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</si>
  <si>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</si>
  <si>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</si>
  <si>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</si>
  <si>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</si>
  <si>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</si>
  <si>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</si>
  <si>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</si>
  <si>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</si>
  <si>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</si>
  <si>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</si>
  <si>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</si>
  <si>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</si>
  <si>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</si>
  <si>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</si>
  <si>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</si>
  <si>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</si>
  <si>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</si>
  <si>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</si>
  <si>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</si>
  <si>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</si>
  <si>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</si>
  <si>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</si>
  <si>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</si>
  <si>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</si>
  <si>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</si>
  <si>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</si>
  <si>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</si>
  <si>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</si>
  <si>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</si>
  <si>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</si>
  <si>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</si>
  <si>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</si>
  <si>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</si>
  <si>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</si>
  <si>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</si>
  <si>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</si>
  <si>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</si>
  <si>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</si>
  <si>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</si>
  <si>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</si>
  <si>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</si>
  <si>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</si>
  <si>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</si>
  <si>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</si>
  <si>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</si>
  <si>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</si>
  <si>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</si>
  <si>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</si>
  <si>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</si>
  <si>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</si>
  <si>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</si>
  <si>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</si>
  <si>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</si>
  <si>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</si>
  <si>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</si>
  <si>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</si>
  <si>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</si>
  <si>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</si>
  <si>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</si>
  <si>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</si>
  <si>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</si>
  <si>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</si>
  <si>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</si>
  <si>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</si>
  <si>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</si>
  <si>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</si>
  <si>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</si>
  <si>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</si>
  <si>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</si>
  <si>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</si>
  <si>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</si>
  <si>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</si>
  <si>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</si>
  <si>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</si>
  <si>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</si>
  <si>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</si>
  <si>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</si>
  <si>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</si>
  <si>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</si>
  <si>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</si>
  <si>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</si>
  <si>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</si>
  <si>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</si>
  <si>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</si>
  <si>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</si>
  <si>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</si>
  <si>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</si>
  <si>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</si>
  <si>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</si>
  <si>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</si>
  <si>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</si>
  <si>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</si>
  <si>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</si>
  <si>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</si>
  <si>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</si>
  <si>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</si>
  <si>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</si>
  <si>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</si>
  <si>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</si>
  <si>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</si>
  <si>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</si>
  <si>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</si>
  <si>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</si>
  <si>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</si>
  <si>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</si>
  <si>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</si>
  <si>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</si>
  <si>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</si>
  <si>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</si>
  <si>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</si>
  <si>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</si>
  <si>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</si>
  <si>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</si>
  <si>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</si>
  <si>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</si>
  <si>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</si>
  <si>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</si>
  <si>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</si>
  <si>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</si>
  <si>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</si>
  <si>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</si>
  <si>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</si>
  <si>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</si>
  <si>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</si>
  <si>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</si>
  <si>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</si>
  <si>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</si>
  <si>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</si>
  <si>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</si>
  <si>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</si>
  <si>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</si>
  <si>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</si>
  <si>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</si>
  <si>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</si>
  <si>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</si>
  <si>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</si>
  <si>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</si>
  <si>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</si>
  <si>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</si>
  <si>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</si>
  <si>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</si>
  <si>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</si>
  <si>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</si>
  <si>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</si>
  <si>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</si>
  <si>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</si>
  <si>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</si>
  <si>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</si>
  <si>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</si>
  <si>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</si>
  <si>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</si>
  <si>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</si>
  <si>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</si>
  <si>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</si>
  <si>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</si>
  <si>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</si>
  <si>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</si>
  <si>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</si>
  <si>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</si>
  <si>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</si>
  <si>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</si>
  <si>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</si>
  <si>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</si>
  <si>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</si>
  <si>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</si>
  <si>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</si>
  <si>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</si>
  <si>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</si>
  <si>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</si>
  <si>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</si>
  <si>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</si>
  <si>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</si>
  <si>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</si>
  <si>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</si>
  <si>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</si>
  <si>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</si>
  <si>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</si>
  <si>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</si>
  <si>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</si>
  <si>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</si>
  <si>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</si>
  <si>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</si>
  <si>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</si>
  <si>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</si>
  <si>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</si>
  <si>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</si>
  <si>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</si>
  <si>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</si>
  <si>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</si>
  <si>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</si>
  <si>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</si>
  <si>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</si>
  <si>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</si>
  <si>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</si>
  <si>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</si>
  <si>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</si>
  <si>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</si>
  <si>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</si>
  <si>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</si>
  <si>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</si>
  <si>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</si>
  <si>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</si>
  <si>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</si>
  <si>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</si>
  <si>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</si>
  <si>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</si>
  <si>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</si>
  <si>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</si>
  <si>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</si>
  <si>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</si>
  <si>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</si>
  <si>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</si>
  <si>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</si>
  <si>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</si>
  <si>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</si>
  <si>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</si>
  <si>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</si>
  <si>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</si>
  <si>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</si>
  <si>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</si>
  <si>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</si>
  <si>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</si>
  <si>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</si>
  <si>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</si>
  <si>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</si>
  <si>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</si>
  <si>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</si>
  <si>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</si>
  <si>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</si>
  <si>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</si>
  <si>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</si>
  <si>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</si>
  <si>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</si>
  <si>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</si>
  <si>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</si>
  <si>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</si>
  <si>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</si>
  <si>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</si>
  <si>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</si>
  <si>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</si>
  <si>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</si>
  <si>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</si>
  <si>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</si>
  <si>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</si>
  <si>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</si>
  <si>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</si>
  <si>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</si>
  <si>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</si>
  <si>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</si>
  <si>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</si>
  <si>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</si>
  <si>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</si>
  <si>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</si>
  <si>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</si>
  <si>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</si>
  <si>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</si>
  <si>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</si>
  <si>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</si>
  <si>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</si>
  <si>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</si>
  <si>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</si>
  <si>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</si>
  <si>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</si>
  <si>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</si>
  <si>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</si>
  <si>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</si>
  <si>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</si>
  <si>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</si>
  <si>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</si>
  <si>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</si>
  <si>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</si>
  <si>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</si>
  <si>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</si>
  <si>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</si>
  <si>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</si>
  <si>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</si>
  <si>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</si>
  <si>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</si>
  <si>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</si>
  <si>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</si>
  <si>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</si>
  <si>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</si>
  <si>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</si>
  <si>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</si>
  <si>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</si>
  <si>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</si>
  <si>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</si>
  <si>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</si>
  <si>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</si>
  <si>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</si>
  <si>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</si>
  <si>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</si>
  <si>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</si>
  <si>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</si>
  <si>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</si>
  <si>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</si>
  <si>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</si>
  <si>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</si>
  <si>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</si>
  <si>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</si>
  <si>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</si>
  <si>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</si>
  <si>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</si>
  <si>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</si>
  <si>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</si>
  <si>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</si>
  <si>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</si>
  <si>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</si>
  <si>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</si>
  <si>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</si>
  <si>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</si>
  <si>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</si>
  <si>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</si>
  <si>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</si>
  <si>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</si>
  <si>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</si>
  <si>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</si>
  <si>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</si>
  <si>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</si>
  <si>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</si>
  <si>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</si>
  <si>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</si>
  <si>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</si>
  <si>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</si>
  <si>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</si>
  <si>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</si>
  <si>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</si>
  <si>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</si>
  <si>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</si>
  <si>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</si>
  <si>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</si>
  <si>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</si>
  <si>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</si>
  <si>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</si>
  <si>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</si>
  <si>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</si>
  <si>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</si>
  <si>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</si>
  <si>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</si>
  <si>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</si>
  <si>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</si>
  <si>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</si>
  <si>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</si>
  <si>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</si>
  <si>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</si>
  <si>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</si>
  <si>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</si>
  <si>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</si>
  <si>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</si>
  <si>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</si>
  <si>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</si>
  <si>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</si>
  <si>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</si>
  <si>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</si>
  <si>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</si>
  <si>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</si>
  <si>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</si>
  <si>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</si>
  <si>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</si>
  <si>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</si>
  <si>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</si>
  <si>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</si>
  <si>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</si>
  <si>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</si>
  <si>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</si>
  <si>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</si>
  <si>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</si>
  <si>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</si>
  <si>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</si>
  <si>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</si>
  <si>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</si>
  <si>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</si>
  <si>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</si>
  <si>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</si>
  <si>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</si>
  <si>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</si>
  <si>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</si>
  <si>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</si>
  <si>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</si>
  <si>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</si>
  <si>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</si>
  <si>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</si>
  <si>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</si>
  <si>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</si>
  <si>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</si>
  <si>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</si>
  <si>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</si>
  <si>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</si>
  <si>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</si>
  <si>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</si>
  <si>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</si>
  <si>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</si>
  <si>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</si>
  <si>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</si>
  <si>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</si>
  <si>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</si>
  <si>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</si>
  <si>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</si>
  <si>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</si>
  <si>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</si>
  <si>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</si>
  <si>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</si>
  <si>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</si>
  <si>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</si>
  <si>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</si>
  <si>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</si>
  <si>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</si>
  <si>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</si>
  <si>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</si>
  <si>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</si>
  <si>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</si>
  <si>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</si>
  <si>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</si>
  <si>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</si>
  <si>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</si>
  <si>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</si>
  <si>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</si>
  <si>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</si>
  <si>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</si>
  <si>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</si>
  <si>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</si>
  <si>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</si>
  <si>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</si>
  <si>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</si>
  <si>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</si>
  <si>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</si>
  <si>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</si>
  <si>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</si>
  <si>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</si>
  <si>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</si>
  <si>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</si>
  <si>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</si>
  <si>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</si>
  <si>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</si>
  <si>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</si>
  <si>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</si>
  <si>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</si>
  <si>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</si>
  <si>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</si>
  <si>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</si>
  <si>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</si>
  <si>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</si>
  <si>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</si>
  <si>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</si>
  <si>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</si>
  <si>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</si>
  <si>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</si>
  <si>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</si>
  <si>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</si>
  <si>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</si>
  <si>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</si>
  <si>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</si>
  <si>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</si>
  <si>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</si>
  <si>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</si>
  <si>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</si>
  <si>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</si>
  <si>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</si>
  <si>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</si>
  <si>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</si>
  <si>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</si>
  <si>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</si>
  <si>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</si>
  <si>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</si>
  <si>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</si>
  <si>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</si>
  <si>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</si>
  <si>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</si>
  <si>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</si>
  <si>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</si>
  <si>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</si>
  <si>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</si>
  <si>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</si>
  <si>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</si>
  <si>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</si>
  <si>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</si>
  <si>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</si>
  <si>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</si>
  <si>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</si>
  <si>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</si>
  <si>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</si>
  <si>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</si>
  <si>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</si>
  <si>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</si>
  <si>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</si>
  <si>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</si>
  <si>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</si>
  <si>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</si>
  <si>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</si>
  <si>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</si>
  <si>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</si>
  <si>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</si>
  <si>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</si>
  <si>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</si>
  <si>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</si>
  <si>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</si>
  <si>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</si>
  <si>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</si>
  <si>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</si>
  <si>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</si>
  <si>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</si>
  <si>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</si>
  <si>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</si>
  <si>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</si>
  <si>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</si>
  <si>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</si>
  <si>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</si>
  <si>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</si>
  <si>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</si>
  <si>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</si>
  <si>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</si>
  <si>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</si>
  <si>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</si>
  <si>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</si>
  <si>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</si>
  <si>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</si>
  <si>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</si>
  <si>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</si>
  <si>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</si>
  <si>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</si>
  <si>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</si>
  <si>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</si>
  <si>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</si>
  <si>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</si>
  <si>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</si>
  <si>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</si>
  <si>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</si>
  <si>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</si>
  <si>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</si>
  <si>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</si>
  <si>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</si>
  <si>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</si>
  <si>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</si>
  <si>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</si>
  <si>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</si>
  <si>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</si>
  <si>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</si>
  <si>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</si>
  <si>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</si>
  <si>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</si>
  <si>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</si>
  <si>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</si>
  <si>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</si>
  <si>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</si>
  <si>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</si>
  <si>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</si>
  <si>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</si>
  <si>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</si>
  <si>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</si>
  <si>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</si>
  <si>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</si>
  <si>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</si>
  <si>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</si>
  <si>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</si>
  <si>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</si>
  <si>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</si>
  <si>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</si>
  <si>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</si>
  <si>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</si>
  <si>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</si>
  <si>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</si>
  <si>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</si>
  <si>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</si>
  <si>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</si>
  <si>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</si>
  <si>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</si>
  <si>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</si>
  <si>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</si>
  <si>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</si>
  <si>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</si>
  <si>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</si>
  <si>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</si>
  <si>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</si>
  <si>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</si>
  <si>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</si>
  <si>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</si>
  <si>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</si>
  <si>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</si>
  <si>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</si>
  <si>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</si>
  <si>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</si>
  <si>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</si>
  <si>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</si>
  <si>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</si>
  <si>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</si>
  <si>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</si>
  <si>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</si>
  <si>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</si>
  <si>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</si>
  <si>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</si>
  <si>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</si>
  <si>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</si>
  <si>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</si>
  <si>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</si>
  <si>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</si>
  <si>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</si>
  <si>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</si>
  <si>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</si>
  <si>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</si>
  <si>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</si>
  <si>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</si>
  <si>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</si>
  <si>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</si>
  <si>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</si>
  <si>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</si>
  <si>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</si>
  <si>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</si>
  <si>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</si>
  <si>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</si>
  <si>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</si>
  <si>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</si>
  <si>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</si>
  <si>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</si>
  <si>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</si>
  <si>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</si>
  <si>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</si>
  <si>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</si>
  <si>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</si>
  <si>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</si>
  <si>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</si>
  <si>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</si>
  <si>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</si>
  <si>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</si>
  <si>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</si>
  <si>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</si>
  <si>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</si>
  <si>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</si>
  <si>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</si>
  <si>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</si>
  <si>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</si>
  <si>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</si>
  <si>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</si>
  <si>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</si>
  <si>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</si>
  <si>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</si>
  <si>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</si>
  <si>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</si>
  <si>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</si>
  <si>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</si>
  <si>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</si>
  <si>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</si>
  <si>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</si>
  <si>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</si>
  <si>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</si>
  <si>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</si>
  <si>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</si>
  <si>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</si>
  <si>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</si>
  <si>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</si>
  <si>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</si>
  <si>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</si>
  <si>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</si>
  <si>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</si>
  <si>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</si>
  <si>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</si>
  <si>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</si>
  <si>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</si>
  <si>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</si>
  <si>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</si>
  <si>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</si>
  <si>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</si>
  <si>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</si>
  <si>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</si>
  <si>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</si>
  <si>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</si>
  <si>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</si>
  <si>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</si>
  <si>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</si>
  <si>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</si>
  <si>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</si>
  <si>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</si>
  <si>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</si>
  <si>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</si>
  <si>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</si>
  <si>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</si>
  <si>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</si>
  <si>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</si>
  <si>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</si>
  <si>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</si>
  <si>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</si>
  <si>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</si>
  <si>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</si>
  <si>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</si>
  <si>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</si>
  <si>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</si>
  <si>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</si>
  <si>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</si>
  <si>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</si>
  <si>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</si>
  <si>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</si>
  <si>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</si>
  <si>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</si>
  <si>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</si>
  <si>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</si>
  <si>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</si>
  <si>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</si>
  <si>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</si>
  <si>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</si>
  <si>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</si>
  <si>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</si>
  <si>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</si>
  <si>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</si>
  <si>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</si>
  <si>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</si>
  <si>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</si>
  <si>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</si>
  <si>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</si>
  <si>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</si>
  <si>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</si>
  <si>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</si>
  <si>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</si>
  <si>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</si>
  <si>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</si>
  <si>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</si>
  <si>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</si>
  <si>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</si>
  <si>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</si>
  <si>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</si>
  <si>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</si>
  <si>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</si>
  <si>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</si>
  <si>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</si>
  <si>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</si>
  <si>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</si>
  <si>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</si>
  <si>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</si>
  <si>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</si>
  <si>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</si>
  <si>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</si>
  <si>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</si>
  <si>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</si>
  <si>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</si>
  <si>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</si>
  <si>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</si>
  <si>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</si>
  <si>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</si>
  <si>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</si>
  <si>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</si>
  <si>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</si>
  <si>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</si>
  <si>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</si>
  <si>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</si>
  <si>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</si>
  <si>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</si>
  <si>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</si>
  <si>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</si>
  <si>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</si>
  <si>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</si>
  <si>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</si>
  <si>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</si>
  <si>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</si>
  <si>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</si>
  <si>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</si>
  <si>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</si>
  <si>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</si>
  <si>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</si>
  <si>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</si>
  <si>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</si>
  <si>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</si>
  <si>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</si>
  <si>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</si>
  <si>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</si>
  <si>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</si>
  <si>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</si>
  <si>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</si>
  <si>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</si>
  <si>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</si>
  <si>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</si>
  <si>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</si>
  <si>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</si>
  <si>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</si>
  <si>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</si>
  <si>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</si>
  <si>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</si>
  <si>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</si>
  <si>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</si>
  <si>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</si>
  <si>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</si>
  <si>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</si>
  <si>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</si>
  <si>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</si>
  <si>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</si>
  <si>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</si>
  <si>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</si>
  <si>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</si>
  <si>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</si>
  <si>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</si>
  <si>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</si>
  <si>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</si>
  <si>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</si>
  <si>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</si>
  <si>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</si>
  <si>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</si>
  <si>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</si>
  <si>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</si>
  <si>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</si>
  <si>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</si>
  <si>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</si>
  <si>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</si>
  <si>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</si>
  <si>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</si>
  <si>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</si>
  <si>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</si>
  <si>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</si>
  <si>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</si>
  <si>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</si>
  <si>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</si>
  <si>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</si>
  <si>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</si>
  <si>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</si>
  <si>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</si>
  <si>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</si>
  <si>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</si>
  <si>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</si>
  <si>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</si>
  <si>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</si>
  <si>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</si>
  <si>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</si>
  <si>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</si>
  <si>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</si>
  <si>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</si>
  <si>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</si>
  <si>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</si>
  <si>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</si>
  <si>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</si>
  <si>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</si>
  <si>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</si>
  <si>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</si>
  <si>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</si>
  <si>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</si>
  <si>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</si>
  <si>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</si>
  <si>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</si>
  <si>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</si>
  <si>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</si>
  <si>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</si>
  <si>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</si>
  <si>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</si>
  <si>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</si>
  <si>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</si>
  <si>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</si>
  <si>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</si>
  <si>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</si>
  <si>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</si>
  <si>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</si>
  <si>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</si>
  <si>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</si>
  <si>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</si>
  <si>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</si>
  <si>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</si>
  <si>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</si>
  <si>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</si>
  <si>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</si>
  <si>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</si>
  <si>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</si>
  <si>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</si>
  <si>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</si>
  <si>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</si>
  <si>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</si>
  <si>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</si>
  <si>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</si>
  <si>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</si>
  <si>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</si>
  <si>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</si>
  <si>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</si>
  <si>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</si>
  <si>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</si>
  <si>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</si>
  <si>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</si>
  <si>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</si>
  <si>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</si>
  <si>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</si>
  <si>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</si>
  <si>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</si>
  <si>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</si>
  <si>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</si>
  <si>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</si>
  <si>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</si>
  <si>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</si>
  <si>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</si>
  <si>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</si>
  <si>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</si>
  <si>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</si>
  <si>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</si>
  <si>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</si>
  <si>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</si>
  <si>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</si>
  <si>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</si>
  <si>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</si>
  <si>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</si>
  <si>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</si>
  <si>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</si>
  <si>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</si>
  <si>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</si>
  <si>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</si>
  <si>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</si>
  <si>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</si>
  <si>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</si>
  <si>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</si>
  <si>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</si>
  <si>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</si>
  <si>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</si>
  <si>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</si>
  <si>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</si>
  <si>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</si>
  <si>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</si>
  <si>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</si>
  <si>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</si>
  <si>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</si>
  <si>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</si>
  <si>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</si>
  <si>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</si>
  <si>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</si>
  <si>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</si>
  <si>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</si>
  <si>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</si>
  <si>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</si>
  <si>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</si>
  <si>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</si>
  <si>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</si>
  <si>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</si>
  <si>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</si>
  <si>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</si>
  <si>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</si>
  <si>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</si>
  <si>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</si>
  <si>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</si>
  <si>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</si>
  <si>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</si>
  <si>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</si>
  <si>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</si>
  <si>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</si>
  <si>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</si>
  <si>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</si>
  <si>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</si>
  <si>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</si>
  <si>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</si>
  <si>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</si>
  <si>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</si>
  <si>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</si>
  <si>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</si>
  <si>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</si>
  <si>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</si>
  <si>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</si>
  <si>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</si>
  <si>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</si>
  <si>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</si>
  <si>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</si>
  <si>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</si>
  <si>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</si>
  <si>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</si>
  <si>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</si>
  <si>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</si>
  <si>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</si>
  <si>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</si>
  <si>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</si>
  <si>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</si>
  <si>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</si>
  <si>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</si>
  <si>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</si>
  <si>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</si>
  <si>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</si>
  <si>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</si>
  <si>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</si>
  <si>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</si>
  <si>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</si>
  <si>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</si>
  <si>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</si>
  <si>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</si>
  <si>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</si>
  <si>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</si>
  <si>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</si>
  <si>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</si>
  <si>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</si>
  <si>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</si>
  <si>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</si>
  <si>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</si>
  <si>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</si>
  <si>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</si>
  <si>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</si>
  <si>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</si>
  <si>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</si>
  <si>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</si>
  <si>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</si>
  <si>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</si>
  <si>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</si>
  <si>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</si>
  <si>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</si>
  <si>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</si>
  <si>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</si>
  <si>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</si>
  <si>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</si>
  <si>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</si>
  <si>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</si>
  <si>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</si>
  <si>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</si>
  <si>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</si>
  <si>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</si>
  <si>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</si>
  <si>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</si>
  <si>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</si>
  <si>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</si>
  <si>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</si>
  <si>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</si>
  <si>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</si>
  <si>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</si>
  <si>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</si>
  <si>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</si>
  <si>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</si>
  <si>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</si>
  <si>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</si>
  <si>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</si>
  <si>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</si>
  <si>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</si>
  <si>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</si>
  <si>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</si>
  <si>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</si>
  <si>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</si>
  <si>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</si>
  <si>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</si>
  <si>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</si>
  <si>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</si>
  <si>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</si>
  <si>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</si>
  <si>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</si>
  <si>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</si>
  <si>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</si>
  <si>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</si>
  <si>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</si>
  <si>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</si>
  <si>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</si>
  <si>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</si>
  <si>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</si>
  <si>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</si>
  <si>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</si>
  <si>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</si>
  <si>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</si>
  <si>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</si>
  <si>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</si>
  <si>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</si>
  <si>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</si>
  <si>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</si>
  <si>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</si>
  <si>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</si>
  <si>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</si>
  <si>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</si>
  <si>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</si>
  <si>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</si>
  <si>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</si>
  <si>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</si>
  <si>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</si>
  <si>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</si>
  <si>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</si>
  <si>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</si>
  <si>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</si>
  <si>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</si>
  <si>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</si>
  <si>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</si>
  <si>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</si>
  <si>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</si>
  <si>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</si>
  <si>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</si>
  <si>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</si>
  <si>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</si>
  <si>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</si>
  <si>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</si>
  <si>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</si>
  <si>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</si>
  <si>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</si>
  <si>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</si>
  <si>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</si>
  <si>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</si>
  <si>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</si>
  <si>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</si>
  <si>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</si>
  <si>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</si>
  <si>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</si>
  <si>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</si>
  <si>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</si>
  <si>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</si>
  <si>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</si>
  <si>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</si>
  <si>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</si>
  <si>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</si>
  <si>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</si>
  <si>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</si>
  <si>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</si>
  <si>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</si>
  <si>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</si>
  <si>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</si>
  <si>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</si>
  <si>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</si>
  <si>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</si>
  <si>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</si>
  <si>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</si>
  <si>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</si>
  <si>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</si>
  <si>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</si>
  <si>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</si>
  <si>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</si>
  <si>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</si>
  <si>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</si>
  <si>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</si>
  <si>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</si>
  <si>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</si>
  <si>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</si>
  <si>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</si>
  <si>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</si>
  <si>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</si>
  <si>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</si>
  <si>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</si>
  <si>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</si>
  <si>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</si>
  <si>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</si>
  <si>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</si>
  <si>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</si>
  <si>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</si>
  <si>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</si>
  <si>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</si>
  <si>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</si>
  <si>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</si>
  <si>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</si>
  <si>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</si>
  <si>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</si>
  <si>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</si>
  <si>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</si>
  <si>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</si>
  <si>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</si>
  <si>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</si>
  <si>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</si>
  <si>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</si>
  <si>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</si>
  <si>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</si>
  <si>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</si>
  <si>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</si>
  <si>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</si>
  <si>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</si>
  <si>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</si>
  <si>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</si>
  <si>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</si>
  <si>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</si>
  <si>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</si>
  <si>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</si>
  <si>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</si>
  <si>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</si>
  <si>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</si>
  <si>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</si>
  <si>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</si>
  <si>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</si>
  <si>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</si>
  <si>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</si>
  <si>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</si>
  <si>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</si>
  <si>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</si>
  <si>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</si>
  <si>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</si>
  <si>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</si>
  <si>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</si>
  <si>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</si>
  <si>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</si>
  <si>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</si>
  <si>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</si>
  <si>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</si>
  <si>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</si>
  <si>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</si>
  <si>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</si>
  <si>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</si>
  <si>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</si>
  <si>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</si>
  <si>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</si>
  <si>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</si>
  <si>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</si>
  <si>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</si>
  <si>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</si>
  <si>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</si>
  <si>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</si>
  <si>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</si>
  <si>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</si>
  <si>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</si>
  <si>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</si>
  <si>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</si>
  <si>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</si>
  <si>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</si>
  <si>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</si>
  <si>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</si>
  <si>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</si>
  <si>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</si>
  <si>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</si>
  <si>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</si>
  <si>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</si>
  <si>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</si>
  <si>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</si>
  <si>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</si>
  <si>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</si>
  <si>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</si>
  <si>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</si>
  <si>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</si>
  <si>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</si>
  <si>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</si>
  <si>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</si>
  <si>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</si>
  <si>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</si>
  <si>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</si>
  <si>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</si>
  <si>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</si>
  <si>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</si>
  <si>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</si>
  <si>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</si>
  <si>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</si>
  <si>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</si>
  <si>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</si>
  <si>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</si>
  <si>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</si>
  <si>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</si>
  <si>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</si>
  <si>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</si>
  <si>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</si>
  <si>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</si>
  <si>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</si>
  <si>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</si>
  <si>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</si>
  <si>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</si>
  <si>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</si>
  <si>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</si>
  <si>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</si>
  <si>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</si>
  <si>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</si>
  <si>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</si>
  <si>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</si>
  <si>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</si>
  <si>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</si>
  <si>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</si>
  <si>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</si>
  <si>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</si>
  <si>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</si>
  <si>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</si>
  <si>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</si>
  <si>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</si>
  <si>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</si>
  <si>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</si>
  <si>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</si>
  <si>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</si>
  <si>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</si>
  <si>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</si>
  <si>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</si>
  <si>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</si>
  <si>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</si>
  <si>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</si>
  <si>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</si>
  <si>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</si>
  <si>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</si>
  <si>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</si>
  <si>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</si>
  <si>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</si>
  <si>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</si>
  <si>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</si>
  <si>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</si>
  <si>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</si>
  <si>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</si>
  <si>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</si>
  <si>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</si>
  <si>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</si>
  <si>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</si>
  <si>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</si>
  <si>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</si>
  <si>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</si>
  <si>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</si>
  <si>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</si>
  <si>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</si>
  <si>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</si>
  <si>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</si>
  <si>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</si>
  <si>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</si>
  <si>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</si>
  <si>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</si>
  <si>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</si>
  <si>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</si>
  <si>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</si>
  <si>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</si>
  <si>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</si>
  <si>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</si>
  <si>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</si>
  <si>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</si>
  <si>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</si>
  <si>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</si>
  <si>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</si>
  <si>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</si>
  <si>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</si>
  <si>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</si>
  <si>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</si>
  <si>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</si>
  <si>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</si>
  <si>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</si>
  <si>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</si>
  <si>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</si>
  <si>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</si>
  <si>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</si>
  <si>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</si>
  <si>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</si>
  <si>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</si>
  <si>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</si>
  <si>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</si>
  <si>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</si>
  <si>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</si>
  <si>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</si>
  <si>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</si>
  <si>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</si>
  <si>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</si>
  <si>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</si>
  <si>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</si>
  <si>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</si>
  <si>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</si>
  <si>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</si>
  <si>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</si>
  <si>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</si>
  <si>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</si>
  <si>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</si>
  <si>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</si>
  <si>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</si>
  <si>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</si>
  <si>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</si>
  <si>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</si>
  <si>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</si>
  <si>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</si>
  <si>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</si>
  <si>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</si>
  <si>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</si>
  <si>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</si>
  <si>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</si>
  <si>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</si>
  <si>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</si>
  <si>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</si>
  <si>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</si>
  <si>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</si>
  <si>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</si>
  <si>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</si>
  <si>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</si>
  <si>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</si>
  <si>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</si>
  <si>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</si>
  <si>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</si>
  <si>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</si>
  <si>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</si>
  <si>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</si>
  <si>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</si>
  <si>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</si>
  <si>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</si>
  <si>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</si>
  <si>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</si>
  <si>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</si>
  <si>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</si>
  <si>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</si>
  <si>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</si>
  <si>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</si>
  <si>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</si>
  <si>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</si>
  <si>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</si>
  <si>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</si>
  <si>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</si>
  <si>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</si>
  <si>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</si>
  <si>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</si>
  <si>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</si>
  <si>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</si>
  <si>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</si>
  <si>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</si>
  <si>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</si>
  <si>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</si>
  <si>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</si>
  <si>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</si>
  <si>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</si>
  <si>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</si>
  <si>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</si>
  <si>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</si>
  <si>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</si>
  <si>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</si>
  <si>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</si>
  <si>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</si>
  <si>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</si>
  <si>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</si>
  <si>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</si>
  <si>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</si>
  <si>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</si>
  <si>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</si>
  <si>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</si>
  <si>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</si>
  <si>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</si>
  <si>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</si>
  <si>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</si>
  <si>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</si>
  <si>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</si>
  <si>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</si>
  <si>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</si>
  <si>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</si>
  <si>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</si>
  <si>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</si>
  <si>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</si>
  <si>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</si>
  <si>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</si>
  <si>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</si>
  <si>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</si>
  <si>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</si>
  <si>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</si>
  <si>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</si>
  <si>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</si>
  <si>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</si>
  <si>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</si>
  <si>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</si>
  <si>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</si>
  <si>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</si>
  <si>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</si>
  <si>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</si>
  <si>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</si>
  <si>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</si>
  <si>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</si>
  <si>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</si>
  <si>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</si>
  <si>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</si>
  <si>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</si>
  <si>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</si>
  <si>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</si>
  <si>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</si>
  <si>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</si>
  <si>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</si>
  <si>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</si>
  <si>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</si>
  <si>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</si>
  <si>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</si>
  <si>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</si>
  <si>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</si>
  <si>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</si>
  <si>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</si>
  <si>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</si>
  <si>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</si>
  <si>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</si>
  <si>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</si>
  <si>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</si>
  <si>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</si>
  <si>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</si>
  <si>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</si>
  <si>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</si>
  <si>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</si>
  <si>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</si>
  <si>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</si>
  <si>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</si>
  <si>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</si>
  <si>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</si>
  <si>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</si>
  <si>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</si>
  <si>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</si>
  <si>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</si>
  <si>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</si>
  <si>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</si>
  <si>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</si>
  <si>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</si>
  <si>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</si>
  <si>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</si>
  <si>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</si>
  <si>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</si>
  <si>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</si>
  <si>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</si>
  <si>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</si>
  <si>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</si>
  <si>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</si>
  <si>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</si>
  <si>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</si>
  <si>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</si>
  <si>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</si>
  <si>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</si>
  <si>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</si>
  <si>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</si>
  <si>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</si>
  <si>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</si>
  <si>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</si>
  <si>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</si>
  <si>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</si>
  <si>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</si>
  <si>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</si>
  <si>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</si>
  <si>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</si>
  <si>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</si>
  <si>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</si>
  <si>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</si>
  <si>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</si>
  <si>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</si>
  <si>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</si>
  <si>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</si>
  <si>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</si>
  <si>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</si>
  <si>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</si>
  <si>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</si>
  <si>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</si>
  <si>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</si>
  <si>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</si>
  <si>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</si>
  <si>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</si>
  <si>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</si>
  <si>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</si>
  <si>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</si>
  <si>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</si>
  <si>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</si>
  <si>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</si>
  <si>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</si>
  <si>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</si>
  <si>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</si>
  <si>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</si>
  <si>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</si>
  <si>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</si>
  <si>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</si>
  <si>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</si>
  <si>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</si>
  <si>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</si>
  <si>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</si>
  <si>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</si>
  <si>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</si>
  <si>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</si>
  <si>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</si>
  <si>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</si>
  <si>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</si>
  <si>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</si>
  <si>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</si>
  <si>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</si>
  <si>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</si>
  <si>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</si>
  <si>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</si>
  <si>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</si>
  <si>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</si>
  <si>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</si>
  <si>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</si>
  <si>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</si>
  <si>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</si>
  <si>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</si>
  <si>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</si>
  <si>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</si>
  <si>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</si>
  <si>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</si>
  <si>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</si>
  <si>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</si>
  <si>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</si>
  <si>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</si>
  <si>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</si>
  <si>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</si>
  <si>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</si>
  <si>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</si>
  <si>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</si>
  <si>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</si>
  <si>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</si>
  <si>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</si>
  <si>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</si>
  <si>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</si>
  <si>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</si>
  <si>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</si>
  <si>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</si>
  <si>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</si>
  <si>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</si>
  <si>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</si>
  <si>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</si>
  <si>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</si>
  <si>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</si>
  <si>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</si>
  <si>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</si>
  <si>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</si>
  <si>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</si>
  <si>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</si>
  <si>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</si>
  <si>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</si>
  <si>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</si>
  <si>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</si>
  <si>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</si>
  <si>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</si>
  <si>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</si>
  <si>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</si>
  <si>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</si>
  <si>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</si>
  <si>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</si>
  <si>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</si>
  <si>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</si>
  <si>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</si>
  <si>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</si>
  <si>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</si>
  <si>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</si>
  <si>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</si>
  <si>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</si>
  <si>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</si>
  <si>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</si>
  <si>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</si>
  <si>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</si>
  <si>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</si>
  <si>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</si>
  <si>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</si>
  <si>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</si>
  <si>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</si>
  <si>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</si>
  <si>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</si>
  <si>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</si>
  <si>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</si>
  <si>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</si>
  <si>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</si>
  <si>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</si>
  <si>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</si>
  <si>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</si>
  <si>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</si>
  <si>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</si>
  <si>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</si>
  <si>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</si>
  <si>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</si>
  <si>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</si>
  <si>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</si>
  <si>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</si>
  <si>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</si>
  <si>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</si>
  <si>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</si>
  <si>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</si>
  <si>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</si>
  <si>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</si>
  <si>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</si>
  <si>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</si>
  <si>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</si>
  <si>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</si>
  <si>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</si>
  <si>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</si>
  <si>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</si>
  <si>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</si>
  <si>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</si>
  <si>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</si>
  <si>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</si>
  <si>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</si>
  <si>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</si>
  <si>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</si>
  <si>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</si>
  <si>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</si>
  <si>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</si>
  <si>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</si>
  <si>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</si>
  <si>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</si>
  <si>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</si>
  <si>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</si>
  <si>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</si>
  <si>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</si>
  <si>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</si>
  <si>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</si>
  <si>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</si>
  <si>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</si>
  <si>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</si>
  <si>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</si>
  <si>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</si>
  <si>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</si>
  <si>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</si>
  <si>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</si>
  <si>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</si>
  <si>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</si>
  <si>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</si>
  <si>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</si>
  <si>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</si>
  <si>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</si>
  <si>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</si>
  <si>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</si>
  <si>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</si>
  <si>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</si>
  <si>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</si>
  <si>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</si>
  <si>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</si>
  <si>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</si>
  <si>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</si>
  <si>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</si>
  <si>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</si>
  <si>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</si>
  <si>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</si>
  <si>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</si>
  <si>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</si>
  <si>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</si>
  <si>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</si>
  <si>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</si>
  <si>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</si>
  <si>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</si>
  <si>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</si>
  <si>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</si>
  <si>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</si>
  <si>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</si>
  <si>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</si>
  <si>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</si>
  <si>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</si>
  <si>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</si>
  <si>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</si>
  <si>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</si>
  <si>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</si>
  <si>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</si>
  <si>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</si>
  <si>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</si>
  <si>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</si>
  <si>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</si>
  <si>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</si>
  <si>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</si>
  <si>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</si>
  <si>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</si>
  <si>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</si>
  <si>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</si>
  <si>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</si>
  <si>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</si>
  <si>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</si>
  <si>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</si>
  <si>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</si>
  <si>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</si>
  <si>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</si>
  <si>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</si>
  <si>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</si>
  <si>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</si>
  <si>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</si>
  <si>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</si>
  <si>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</si>
  <si>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</si>
  <si>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</si>
  <si>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</si>
  <si>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</si>
  <si>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</si>
  <si>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</si>
  <si>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</si>
  <si>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</si>
  <si>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</si>
  <si>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</si>
  <si>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</si>
  <si>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</si>
  <si>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</si>
  <si>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</si>
  <si>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</si>
  <si>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</si>
  <si>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</si>
  <si>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</si>
  <si>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</si>
  <si>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</si>
  <si>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</si>
  <si>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</si>
  <si>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</si>
  <si>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</si>
  <si>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</si>
  <si>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</si>
  <si>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</si>
  <si>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</si>
  <si>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</si>
  <si>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</si>
  <si>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</si>
  <si>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</si>
  <si>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</si>
  <si>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</si>
  <si>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</si>
  <si>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</si>
  <si>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</si>
  <si>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</si>
  <si>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</si>
  <si>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</si>
  <si>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</si>
  <si>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</si>
  <si>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</si>
  <si>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</si>
  <si>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</si>
  <si>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</si>
  <si>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</si>
  <si>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</si>
  <si>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</si>
  <si>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</si>
  <si>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</si>
  <si>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</si>
  <si>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</si>
  <si>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</si>
  <si>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</si>
  <si>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</si>
  <si>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</si>
  <si>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</si>
  <si>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</si>
  <si>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</si>
  <si>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</si>
  <si>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</si>
  <si>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</si>
  <si>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</si>
  <si>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</si>
  <si>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</si>
  <si>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</si>
  <si>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</si>
  <si>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</si>
  <si>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</si>
  <si>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</si>
  <si>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</si>
  <si>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</si>
  <si>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</si>
  <si>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</si>
  <si>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</si>
  <si>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</si>
  <si>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</si>
  <si>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</si>
  <si>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</si>
  <si>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</si>
  <si>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</si>
  <si>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</si>
  <si>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</si>
  <si>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</si>
  <si>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</si>
  <si>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</si>
  <si>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</si>
  <si>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</si>
  <si>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</si>
  <si>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</si>
  <si>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</si>
  <si>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</si>
  <si>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</si>
  <si>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</si>
  <si>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</si>
  <si>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</si>
  <si>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</si>
  <si>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</si>
  <si>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</si>
  <si>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</si>
  <si>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</si>
  <si>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</si>
  <si>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</si>
  <si>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</si>
  <si>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</si>
  <si>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</si>
  <si>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</si>
  <si>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</si>
  <si>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</si>
  <si>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</si>
  <si>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</si>
  <si>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</si>
  <si>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</si>
  <si>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</si>
  <si>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</si>
  <si>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</si>
  <si>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</si>
  <si>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</si>
  <si>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</si>
  <si>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</si>
  <si>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</si>
  <si>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</si>
  <si>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</si>
  <si>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</si>
  <si>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</si>
  <si>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</si>
  <si>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</si>
  <si>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</si>
  <si>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</si>
  <si>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</si>
  <si>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</si>
  <si>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</si>
  <si>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</si>
  <si>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</si>
  <si>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</si>
  <si>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</si>
  <si>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</si>
  <si>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</si>
  <si>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</si>
  <si>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</si>
  <si>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</si>
  <si>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</si>
  <si>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</si>
  <si>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</si>
  <si>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</si>
  <si>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</si>
  <si>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</si>
  <si>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</si>
  <si>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</si>
  <si>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</si>
  <si>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</si>
  <si>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</si>
  <si>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</si>
  <si>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</si>
  <si>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</si>
  <si>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</si>
  <si>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</si>
  <si>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</si>
  <si>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</si>
  <si>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</si>
  <si>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</si>
  <si>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</si>
  <si>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</si>
  <si>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</si>
  <si>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</si>
  <si>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</si>
  <si>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</si>
  <si>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</si>
  <si>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</si>
  <si>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</si>
  <si>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</si>
  <si>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</si>
  <si>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</si>
  <si>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</si>
  <si>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</si>
  <si>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</si>
  <si>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</si>
  <si>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</si>
  <si>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</si>
  <si>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</si>
  <si>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</si>
  <si>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</si>
  <si>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</si>
  <si>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</si>
  <si>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</si>
  <si>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</si>
  <si>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</si>
  <si>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</si>
  <si>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</si>
  <si>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</si>
  <si>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</si>
  <si>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</si>
  <si>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</si>
  <si>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</si>
  <si>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</si>
  <si>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</si>
  <si>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</si>
  <si>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</si>
  <si>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</si>
  <si>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</si>
  <si>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</si>
  <si>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</si>
  <si>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</si>
  <si>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</si>
  <si>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</si>
  <si>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</si>
  <si>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</si>
  <si>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</si>
  <si>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</si>
  <si>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</si>
  <si>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</si>
  <si>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</si>
  <si>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</si>
  <si>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</si>
  <si>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</si>
  <si>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</si>
  <si>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</si>
  <si>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</si>
  <si>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</si>
  <si>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</si>
  <si>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</si>
  <si>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</si>
  <si>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</si>
  <si>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</si>
  <si>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</si>
  <si>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</si>
  <si>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</si>
  <si>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</si>
  <si>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</si>
  <si>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</si>
  <si>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</si>
  <si>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</si>
  <si>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</si>
  <si>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</si>
  <si>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</si>
  <si>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</si>
  <si>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</si>
  <si>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</si>
  <si>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</si>
  <si>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</si>
  <si>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</si>
  <si>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</si>
  <si>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</si>
  <si>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</si>
  <si>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</si>
  <si>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</si>
  <si>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</si>
  <si>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</si>
  <si>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</si>
  <si>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</si>
  <si>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</si>
  <si>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</si>
  <si>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</si>
  <si>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</si>
  <si>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</si>
  <si>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</si>
  <si>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</si>
  <si>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</si>
  <si>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</si>
  <si>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</si>
  <si>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</si>
  <si>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</si>
  <si>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</si>
  <si>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</si>
  <si>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</si>
  <si>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</si>
  <si>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</si>
  <si>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</si>
  <si>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</si>
  <si>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</si>
  <si>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</si>
  <si>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</si>
  <si>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</si>
  <si>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</si>
  <si>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</si>
  <si>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</si>
  <si>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</si>
  <si>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</si>
  <si>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</si>
  <si>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</si>
  <si>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</si>
  <si>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</si>
  <si>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</si>
  <si>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</si>
  <si>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</si>
  <si>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</si>
  <si>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</si>
  <si>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</si>
  <si>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</si>
  <si>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</si>
  <si>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</si>
  <si>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</si>
  <si>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</si>
  <si>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</si>
  <si>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</si>
  <si>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</si>
  <si>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</si>
  <si>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</si>
  <si>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</si>
  <si>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</si>
  <si>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</si>
  <si>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</si>
  <si>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</si>
  <si>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</si>
  <si>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</si>
  <si>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</si>
  <si>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</si>
  <si>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</si>
  <si>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</si>
  <si>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</si>
  <si>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</si>
  <si>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</si>
  <si>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</si>
  <si>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</si>
  <si>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</si>
  <si>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</si>
  <si>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</si>
  <si>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</si>
  <si>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</si>
  <si>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</si>
  <si>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</si>
  <si>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</si>
  <si>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</si>
  <si>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</si>
  <si>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</si>
  <si>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</si>
  <si>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</si>
  <si>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</si>
  <si>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</si>
  <si>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</si>
  <si>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</si>
  <si>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</si>
  <si>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</si>
  <si>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</si>
  <si>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</si>
  <si>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</si>
  <si>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</si>
  <si>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</si>
  <si>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</si>
  <si>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</si>
  <si>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</si>
  <si>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</si>
  <si>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</si>
  <si>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</si>
  <si>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</si>
  <si>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</si>
  <si>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</si>
  <si>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</si>
  <si>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</si>
  <si>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</si>
  <si>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</si>
  <si>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</si>
  <si>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</si>
  <si>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</si>
  <si>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</si>
  <si>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</si>
  <si>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</si>
  <si>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</si>
  <si>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</si>
  <si>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</si>
  <si>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</si>
  <si>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</si>
  <si>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</si>
  <si>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</si>
  <si>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</si>
  <si>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</si>
  <si>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</si>
  <si>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</si>
  <si>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</si>
  <si>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</si>
  <si>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</si>
  <si>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</si>
  <si>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</si>
  <si>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</si>
  <si>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</si>
  <si>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</si>
  <si>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</si>
  <si>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</si>
  <si>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</si>
  <si>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</si>
  <si>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</si>
  <si>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</si>
  <si>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</si>
  <si>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</si>
  <si>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</si>
  <si>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</si>
  <si>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</si>
  <si>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</si>
  <si>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</si>
  <si>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</si>
  <si>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</si>
  <si>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</si>
  <si>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</si>
  <si>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</si>
  <si>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</si>
  <si>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</si>
  <si>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</si>
  <si>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</si>
  <si>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</si>
  <si>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</si>
  <si>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</si>
  <si>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</si>
  <si>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</si>
  <si>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</si>
  <si>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</si>
  <si>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</si>
  <si>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</si>
  <si>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</si>
  <si>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</si>
  <si>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</si>
  <si>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</si>
  <si>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</si>
  <si>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</si>
  <si>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</si>
  <si>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</si>
  <si>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</si>
  <si>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</si>
  <si>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</si>
  <si>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</si>
  <si>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</si>
  <si>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</si>
  <si>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</si>
  <si>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</si>
  <si>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</si>
  <si>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</si>
  <si>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</si>
  <si>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</si>
  <si>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</si>
  <si>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</si>
  <si>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</si>
  <si>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</si>
  <si>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</si>
  <si>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</si>
  <si>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</si>
  <si>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</si>
  <si>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</si>
  <si>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</si>
  <si>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</si>
  <si>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</si>
  <si>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</si>
  <si>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</si>
  <si>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</si>
  <si>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</si>
  <si>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</si>
  <si>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</si>
  <si>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</si>
  <si>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</si>
  <si>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</si>
  <si>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</si>
  <si>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</si>
  <si>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</si>
  <si>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</si>
  <si>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</si>
  <si>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</si>
  <si>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</si>
  <si>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</si>
  <si>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</si>
  <si>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</si>
  <si>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</si>
  <si>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</si>
  <si>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</si>
  <si>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</si>
  <si>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</si>
  <si>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</si>
  <si>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</si>
  <si>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</si>
  <si>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</si>
  <si>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</si>
  <si>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</si>
  <si>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</si>
  <si>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</si>
  <si>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</si>
  <si>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</si>
  <si>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</si>
  <si>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</si>
  <si>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</si>
  <si>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</si>
  <si>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</si>
  <si>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</si>
  <si>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</si>
  <si>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</si>
  <si>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</si>
  <si>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</si>
  <si>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</si>
  <si>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</si>
  <si>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</si>
  <si>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</si>
  <si>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</si>
  <si>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</si>
  <si>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</si>
  <si>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</si>
  <si>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</si>
  <si>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</si>
  <si>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</si>
  <si>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</si>
  <si>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</si>
  <si>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</si>
  <si>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</si>
  <si>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</si>
  <si>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</si>
  <si>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</si>
  <si>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</si>
  <si>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</si>
  <si>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</si>
  <si>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</si>
  <si>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</si>
  <si>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</si>
  <si>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</si>
  <si>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</si>
  <si>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</si>
  <si>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</si>
  <si>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</si>
  <si>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</si>
  <si>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</si>
  <si>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</si>
  <si>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</si>
  <si>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</si>
  <si>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</si>
  <si>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</si>
  <si>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</si>
  <si>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</si>
  <si>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</si>
  <si>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</si>
  <si>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</si>
  <si>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</si>
  <si>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</si>
  <si>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</si>
  <si>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</si>
  <si>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</si>
  <si>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</si>
  <si>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</si>
  <si>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</si>
  <si>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</si>
  <si>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</si>
  <si>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</si>
  <si>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</si>
  <si>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</si>
  <si>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</si>
  <si>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</si>
  <si>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</si>
  <si>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</si>
  <si>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</si>
  <si>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</si>
  <si>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</si>
  <si>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</si>
  <si>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</si>
  <si>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</si>
  <si>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</si>
  <si>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</si>
  <si>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</si>
  <si>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</si>
  <si>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</si>
  <si>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</si>
  <si>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</si>
  <si>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</si>
  <si>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</si>
  <si>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</si>
  <si>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</si>
  <si>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</si>
  <si>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</si>
  <si>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</si>
  <si>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</si>
  <si>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</si>
  <si>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</si>
  <si>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</si>
  <si>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</si>
  <si>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</si>
  <si>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</si>
  <si>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</si>
  <si>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</si>
  <si>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</si>
  <si>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</si>
  <si>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</si>
  <si>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</si>
  <si>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</si>
  <si>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</si>
  <si>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</si>
  <si>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</si>
  <si>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</si>
  <si>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</si>
  <si>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</si>
  <si>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</si>
  <si>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</si>
  <si>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</si>
  <si>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</si>
  <si>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</si>
  <si>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</si>
  <si>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</si>
  <si>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</si>
  <si>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</si>
  <si>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</si>
  <si>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</si>
  <si>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</si>
  <si>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</si>
  <si>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</si>
  <si>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</si>
  <si>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</si>
  <si>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</si>
  <si>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</si>
  <si>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</si>
  <si>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</si>
  <si>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</si>
  <si>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</si>
  <si>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</si>
  <si>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</si>
  <si>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</si>
  <si>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</si>
  <si>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</si>
  <si>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</si>
  <si>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</si>
  <si>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</si>
  <si>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</si>
  <si>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</si>
  <si>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</si>
  <si>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</si>
  <si>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</si>
  <si>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</si>
  <si>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</si>
  <si>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</si>
  <si>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</si>
  <si>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</si>
  <si>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</si>
  <si>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</si>
  <si>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</si>
  <si>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</si>
  <si>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</si>
  <si>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</si>
  <si>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</si>
  <si>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</si>
  <si>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</si>
  <si>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</si>
  <si>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</si>
  <si>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</si>
  <si>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</si>
  <si>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</si>
  <si>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</si>
  <si>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</si>
  <si>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</si>
  <si>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</si>
  <si>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</si>
  <si>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</si>
  <si>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</si>
  <si>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</si>
  <si>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</si>
  <si>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</si>
  <si>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</si>
  <si>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</si>
  <si>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</si>
  <si>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</si>
  <si>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</si>
  <si>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</si>
  <si>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</si>
  <si>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</si>
  <si>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</si>
  <si>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</si>
  <si>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</si>
  <si>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</si>
  <si>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</si>
  <si>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</si>
  <si>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</si>
  <si>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</si>
  <si>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</si>
  <si>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</si>
  <si>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</si>
  <si>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</si>
  <si>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</si>
  <si>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</si>
  <si>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</si>
  <si>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</si>
  <si>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</si>
  <si>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</si>
  <si>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</si>
  <si>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</si>
  <si>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</si>
  <si>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</si>
  <si>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</si>
  <si>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</si>
  <si>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</si>
  <si>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</si>
  <si>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</si>
  <si>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</si>
  <si>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</si>
  <si>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</si>
  <si>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</si>
  <si>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</si>
  <si>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</si>
  <si>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</si>
  <si>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</si>
  <si>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</si>
  <si>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</si>
  <si>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</si>
  <si>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</si>
  <si>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</si>
  <si>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</si>
  <si>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</si>
  <si>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</si>
  <si>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</si>
  <si>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</si>
  <si>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</si>
  <si>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</si>
  <si>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</si>
  <si>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</si>
  <si>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</si>
  <si>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</si>
  <si>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</si>
  <si>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</si>
  <si>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</si>
  <si>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</si>
  <si>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</si>
  <si>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</si>
  <si>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</si>
  <si>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</si>
  <si>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</si>
  <si>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</si>
  <si>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</si>
  <si>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</si>
  <si>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</si>
  <si>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</si>
  <si>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</si>
  <si>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</si>
  <si>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</si>
  <si>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</si>
  <si>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</si>
  <si>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</si>
  <si>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</si>
  <si>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</si>
  <si>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</si>
  <si>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</si>
  <si>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</si>
  <si>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</si>
  <si>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</si>
  <si>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</si>
  <si>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</si>
  <si>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</si>
  <si>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</si>
  <si>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</si>
  <si>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</si>
  <si>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</si>
  <si>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</si>
  <si>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</si>
  <si>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</si>
  <si>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</si>
  <si>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</si>
  <si>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</si>
  <si>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</si>
  <si>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</si>
  <si>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</si>
  <si>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</si>
  <si>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</si>
  <si>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</si>
  <si>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</si>
  <si>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</si>
  <si>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</si>
  <si>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</si>
  <si>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</si>
  <si>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</si>
  <si>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</si>
  <si>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</si>
  <si>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</si>
  <si>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</si>
  <si>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</si>
  <si>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</si>
  <si>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</si>
  <si>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</si>
  <si>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</si>
  <si>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</si>
  <si>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</si>
  <si>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</si>
  <si>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</si>
  <si>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</si>
  <si>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</si>
  <si>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</si>
  <si>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</si>
  <si>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</si>
  <si>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</si>
  <si>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</si>
  <si>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</si>
  <si>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</si>
  <si>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</si>
  <si>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</si>
  <si>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</si>
  <si>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</si>
  <si>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</si>
  <si>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</si>
  <si>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</si>
  <si>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</si>
  <si>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</si>
  <si>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</si>
  <si>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</si>
  <si>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</si>
  <si>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</si>
  <si>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</si>
  <si>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</si>
  <si>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</si>
  <si>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</si>
  <si>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</si>
  <si>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</si>
  <si>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</si>
  <si>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</si>
  <si>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</si>
  <si>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</si>
  <si>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</si>
  <si>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</si>
  <si>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</si>
  <si>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</si>
  <si>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</si>
  <si>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</si>
  <si>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</si>
  <si>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</si>
  <si>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</si>
  <si>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</si>
  <si>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</si>
  <si>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</si>
  <si>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</si>
  <si>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</si>
  <si>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</si>
  <si>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</si>
  <si>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</si>
  <si>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</si>
  <si>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</si>
  <si>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</si>
  <si>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</si>
  <si>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</si>
  <si>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</si>
  <si>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</si>
  <si>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</si>
  <si>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</si>
  <si>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</si>
  <si>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</si>
  <si>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</si>
  <si>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</si>
  <si>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</si>
  <si>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</si>
  <si>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</si>
  <si>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</si>
  <si>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</si>
  <si>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</si>
  <si>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</si>
  <si>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</si>
  <si>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</si>
  <si>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</si>
  <si>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</si>
  <si>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</si>
  <si>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</si>
  <si>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</si>
  <si>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</si>
  <si>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</si>
  <si>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</si>
  <si>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</si>
  <si>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</si>
  <si>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</si>
  <si>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</si>
  <si>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</si>
  <si>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</si>
  <si>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</si>
  <si>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</si>
  <si>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</si>
  <si>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</si>
  <si>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</si>
  <si>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</si>
  <si>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</si>
  <si>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</si>
  <si>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</si>
  <si>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</si>
  <si>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</si>
  <si>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</si>
  <si>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</si>
  <si>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</si>
  <si>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</si>
  <si>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</si>
  <si>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</si>
  <si>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</si>
  <si>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</si>
  <si>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</si>
  <si>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</si>
  <si>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</si>
  <si>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</si>
  <si>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</si>
  <si>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</si>
  <si>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</si>
  <si>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</si>
  <si>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</si>
  <si>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</si>
  <si>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</si>
  <si>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</si>
  <si>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</si>
  <si>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</si>
  <si>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</si>
  <si>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</si>
  <si>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</si>
  <si>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</si>
  <si>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</si>
  <si>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</si>
  <si>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</si>
  <si>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</si>
  <si>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</si>
  <si>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</si>
  <si>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</si>
  <si>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</si>
  <si>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</si>
  <si>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</si>
  <si>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</si>
  <si>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</si>
  <si>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</si>
  <si>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</si>
  <si>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</si>
  <si>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</si>
  <si>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</si>
  <si>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</si>
  <si>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</si>
  <si>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</si>
  <si>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</si>
  <si>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</si>
  <si>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</si>
  <si>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</si>
  <si>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</si>
  <si>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</si>
  <si>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</si>
  <si>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</si>
  <si>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</si>
  <si>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</si>
  <si>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</si>
  <si>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</si>
  <si>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</si>
  <si>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</si>
  <si>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</si>
  <si>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</si>
  <si>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</si>
  <si>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</si>
  <si>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</si>
  <si>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</si>
  <si>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</si>
  <si>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</si>
  <si>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</si>
  <si>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</si>
  <si>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</si>
  <si>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</si>
  <si>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</si>
  <si>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</si>
  <si>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</si>
  <si>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</si>
  <si>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</si>
  <si>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</si>
  <si>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</si>
  <si>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</si>
  <si>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</si>
  <si>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</si>
  <si>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</si>
  <si>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</si>
  <si>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</si>
  <si>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</si>
  <si>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</si>
  <si>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</si>
  <si>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</si>
  <si>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</si>
  <si>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</si>
  <si>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</si>
  <si>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</si>
  <si>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</si>
  <si>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</si>
  <si>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</si>
  <si>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</si>
  <si>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</si>
  <si>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</si>
  <si>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</si>
  <si>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</si>
  <si>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</si>
  <si>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</si>
  <si>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</si>
  <si>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</si>
  <si>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</si>
  <si>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</si>
  <si>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</si>
  <si>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</si>
  <si>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</si>
  <si>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</si>
  <si>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</si>
  <si>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</si>
  <si>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</si>
  <si>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</si>
  <si>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</si>
  <si>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</si>
  <si>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</si>
  <si>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</si>
  <si>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</si>
  <si>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</si>
  <si>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</si>
  <si>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</si>
  <si>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</si>
  <si>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</si>
  <si>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</si>
  <si>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</si>
  <si>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</si>
  <si>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</si>
  <si>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</si>
  <si>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</si>
  <si>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</si>
  <si>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</si>
  <si>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</si>
  <si>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</si>
  <si>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</si>
  <si>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</si>
  <si>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</si>
  <si>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</si>
  <si>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</si>
  <si>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</si>
  <si>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</si>
  <si>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</si>
  <si>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</si>
  <si>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</si>
  <si>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</si>
  <si>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</si>
  <si>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</si>
  <si>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</si>
  <si>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</si>
  <si>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</si>
  <si>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</si>
  <si>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</si>
  <si>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</si>
  <si>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</si>
  <si>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</si>
  <si>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</si>
  <si>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</si>
  <si>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</si>
  <si>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</si>
  <si>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</si>
  <si>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</si>
  <si>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</si>
  <si>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</si>
  <si>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</si>
  <si>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</si>
  <si>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</si>
  <si>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</si>
  <si>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</si>
  <si>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</si>
  <si>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</si>
  <si>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</si>
  <si>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</si>
  <si>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</si>
  <si>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</si>
  <si>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</si>
  <si>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</si>
  <si>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</si>
  <si>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</si>
  <si>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</si>
  <si>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</si>
  <si>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</si>
  <si>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</si>
  <si>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</si>
  <si>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</si>
  <si>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</si>
  <si>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</si>
  <si>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</si>
  <si>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</si>
  <si>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</si>
  <si>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</si>
  <si>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</si>
  <si>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</si>
  <si>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</si>
  <si>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</si>
  <si>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</si>
  <si>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</si>
  <si>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</si>
  <si>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</si>
  <si>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</si>
  <si>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</si>
  <si>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</si>
  <si>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</si>
  <si>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</si>
  <si>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</si>
  <si>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</si>
  <si>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</si>
  <si>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</si>
  <si>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</si>
  <si>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</si>
  <si>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</si>
  <si>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</si>
  <si>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</si>
  <si>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</si>
  <si>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</si>
  <si>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</si>
  <si>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</si>
  <si>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</si>
  <si>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</si>
  <si>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</si>
  <si>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</si>
  <si>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</si>
  <si>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</si>
  <si>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</si>
  <si>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</si>
  <si>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</si>
  <si>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</si>
  <si>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</si>
  <si>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</si>
  <si>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</si>
  <si>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</si>
  <si>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</si>
  <si>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</si>
  <si>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</si>
  <si>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</si>
  <si>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</si>
  <si>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</si>
  <si>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</si>
  <si>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</si>
  <si>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</si>
  <si>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</si>
  <si>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</si>
  <si>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</si>
  <si>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</si>
  <si>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</si>
  <si>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</si>
  <si>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</si>
  <si>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</si>
  <si>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</si>
  <si>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</si>
  <si>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</si>
  <si>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</si>
  <si>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</si>
  <si>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</si>
  <si>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</si>
  <si>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</si>
  <si>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</si>
  <si>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</si>
  <si>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</si>
  <si>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</si>
  <si>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</si>
  <si>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</si>
  <si>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</si>
  <si>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</si>
  <si>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</si>
  <si>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</si>
  <si>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</si>
  <si>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</si>
  <si>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</si>
  <si>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</si>
  <si>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</si>
  <si>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</si>
  <si>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</si>
  <si>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</si>
  <si>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</si>
  <si>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</si>
  <si>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</si>
  <si>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</si>
  <si>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</si>
  <si>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</si>
  <si>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</si>
  <si>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</si>
  <si>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</si>
  <si>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</si>
  <si>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</si>
  <si>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</si>
  <si>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</si>
  <si>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</si>
  <si>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</si>
  <si>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</si>
  <si>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</si>
  <si>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</si>
  <si>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</si>
  <si>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</si>
  <si>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</si>
  <si>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</si>
  <si>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</si>
  <si>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</si>
  <si>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</si>
  <si>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</si>
  <si>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</si>
  <si>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</si>
  <si>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</si>
  <si>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</si>
  <si>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</si>
  <si>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</si>
  <si>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</si>
  <si>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</si>
  <si>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</si>
  <si>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</si>
  <si>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</si>
  <si>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</si>
  <si>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</si>
  <si>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</si>
  <si>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</si>
  <si>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</si>
  <si>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</si>
  <si>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</si>
  <si>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</si>
  <si>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</si>
  <si>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</si>
  <si>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</si>
  <si>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</si>
  <si>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</si>
  <si>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</si>
  <si>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</si>
  <si>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</si>
  <si>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</si>
  <si>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</si>
  <si>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</si>
  <si>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</si>
  <si>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</si>
  <si>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</si>
  <si>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</si>
  <si>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</si>
  <si>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</si>
  <si>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</si>
  <si>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</si>
  <si>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</si>
  <si>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</si>
  <si>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</si>
  <si>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</si>
  <si>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</si>
  <si>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</si>
  <si>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</si>
  <si>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</si>
  <si>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</si>
  <si>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</si>
  <si>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</si>
  <si>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</si>
  <si>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</si>
  <si>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</si>
  <si>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</si>
  <si>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</si>
  <si>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</si>
  <si>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</si>
  <si>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</si>
  <si>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</si>
  <si>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</si>
  <si>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</si>
  <si>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</si>
  <si>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</si>
  <si>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</si>
  <si>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</si>
  <si>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</si>
  <si>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</si>
  <si>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</si>
  <si>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</si>
  <si>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</si>
  <si>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</si>
  <si>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</si>
  <si>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</si>
  <si>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</si>
  <si>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</si>
  <si>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</si>
  <si>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</si>
  <si>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</si>
  <si>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</si>
  <si>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</si>
  <si>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</si>
  <si>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</si>
  <si>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</si>
  <si>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</si>
  <si>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</si>
  <si>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</si>
  <si>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</si>
  <si>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</si>
  <si>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</si>
  <si>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</si>
  <si>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</si>
  <si>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</si>
  <si>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</si>
  <si>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</si>
  <si>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</si>
  <si>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</si>
  <si>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</si>
  <si>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</si>
  <si>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</si>
  <si>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</si>
  <si>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</si>
  <si>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</si>
  <si>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</si>
  <si>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</si>
  <si>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</si>
  <si>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</si>
  <si>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</si>
  <si>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</si>
  <si>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</si>
  <si>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</si>
  <si>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</si>
  <si>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</si>
  <si>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</si>
  <si>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</si>
  <si>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</si>
  <si>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</si>
  <si>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</si>
  <si>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</si>
  <si>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</si>
  <si>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</si>
  <si>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</si>
  <si>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</si>
  <si>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</si>
  <si>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</si>
  <si>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</si>
  <si>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</si>
  <si>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</si>
  <si>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</si>
  <si>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</si>
  <si>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</si>
  <si>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</si>
  <si>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</si>
  <si>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</si>
  <si>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</si>
  <si>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</si>
  <si>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</si>
  <si>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</si>
  <si>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</si>
  <si>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</si>
  <si>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</si>
  <si>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</si>
  <si>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</si>
  <si>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</si>
  <si>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</si>
  <si>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</si>
  <si>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</si>
  <si>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</si>
  <si>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</si>
  <si>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</si>
  <si>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</si>
  <si>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</si>
  <si>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</si>
  <si>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</si>
  <si>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</si>
  <si>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</si>
  <si>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</si>
  <si>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</si>
  <si>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</si>
  <si>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</si>
  <si>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</si>
  <si>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</si>
  <si>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</si>
  <si>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</si>
  <si>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</si>
  <si>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</si>
  <si>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</si>
  <si>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</si>
  <si>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</si>
  <si>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</si>
  <si>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</si>
  <si>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</si>
  <si>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</si>
  <si>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</si>
  <si>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</si>
  <si>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</si>
  <si>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</si>
  <si>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</si>
  <si>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</si>
  <si>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</si>
  <si>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</si>
  <si>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</si>
  <si>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</si>
  <si>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</si>
  <si>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</si>
  <si>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</si>
  <si>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</si>
  <si>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</si>
  <si>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</si>
  <si>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</si>
  <si>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</si>
  <si>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</si>
  <si>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</si>
  <si>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</si>
  <si>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</si>
  <si>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</si>
  <si>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</si>
  <si>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</si>
  <si>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</si>
  <si>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</si>
  <si>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</si>
  <si>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</si>
  <si>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</si>
  <si>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</si>
  <si>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</si>
  <si>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</si>
  <si>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</si>
  <si>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</si>
  <si>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</si>
  <si>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</si>
  <si>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</si>
  <si>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</si>
  <si>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</si>
  <si>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</si>
  <si>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</si>
  <si>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</si>
  <si>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</si>
  <si>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</si>
  <si>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</si>
  <si>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</si>
  <si>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</si>
  <si>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</si>
  <si>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</si>
  <si>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</si>
  <si>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</si>
  <si>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</si>
  <si>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</si>
  <si>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</si>
  <si>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</si>
  <si>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</si>
  <si>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</si>
  <si>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</si>
  <si>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</si>
  <si>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</si>
  <si>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</si>
  <si>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</si>
  <si>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</si>
  <si>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</si>
  <si>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</si>
  <si>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</si>
  <si>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</si>
  <si>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</si>
  <si>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</si>
  <si>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</si>
  <si>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</si>
  <si>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</si>
  <si>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</si>
  <si>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</si>
  <si>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</si>
  <si>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</si>
  <si>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</si>
  <si>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</si>
  <si>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</si>
  <si>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</si>
  <si>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</si>
  <si>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</si>
  <si>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</si>
  <si>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</si>
  <si>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</si>
  <si>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</si>
  <si>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</si>
  <si>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</si>
  <si>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</si>
  <si>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</si>
  <si>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</si>
  <si>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</si>
  <si>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</si>
  <si>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</si>
  <si>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</si>
  <si>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</si>
  <si>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</si>
  <si>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</si>
  <si>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</si>
  <si>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</si>
  <si>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</si>
  <si>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</si>
  <si>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</si>
  <si>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</si>
  <si>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</si>
  <si>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</si>
  <si>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</si>
  <si>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</si>
  <si>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</si>
  <si>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</si>
  <si>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</si>
  <si>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</si>
  <si>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</si>
  <si>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</si>
  <si>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</si>
  <si>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</si>
  <si>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</si>
  <si>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</si>
  <si>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</si>
  <si>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</si>
  <si>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</si>
  <si>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</si>
  <si>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</si>
  <si>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</si>
  <si>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</si>
  <si>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</si>
  <si>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</si>
  <si>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</si>
  <si>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</si>
  <si>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</si>
  <si>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</si>
  <si>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</si>
  <si>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</si>
  <si>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</si>
  <si>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</si>
  <si>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</si>
  <si>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</si>
  <si>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</si>
  <si>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</si>
  <si>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</si>
  <si>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</si>
  <si>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</si>
  <si>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</si>
  <si>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</si>
  <si>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</si>
  <si>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</si>
  <si>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</si>
  <si>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</si>
  <si>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</si>
  <si>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</si>
  <si>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</si>
  <si>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</si>
  <si>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</si>
  <si>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</si>
  <si>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</si>
  <si>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</si>
  <si>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</si>
  <si>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</si>
  <si>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</si>
  <si>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</si>
  <si>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</si>
  <si>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</si>
  <si>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</si>
  <si>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</si>
  <si>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</si>
  <si>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</si>
  <si>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</si>
  <si>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</si>
  <si>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</si>
  <si>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</si>
  <si>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</si>
  <si>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</si>
  <si>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</si>
  <si>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</si>
  <si>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</si>
  <si>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</si>
  <si>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</si>
  <si>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</si>
  <si>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</si>
  <si>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</si>
  <si>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</si>
  <si>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</si>
  <si>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</si>
  <si>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</si>
  <si>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</si>
  <si>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</si>
  <si>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</si>
  <si>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</si>
  <si>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</si>
  <si>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</si>
  <si>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</si>
  <si>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</si>
  <si>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</si>
  <si>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</si>
  <si>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</si>
  <si>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</si>
  <si>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</si>
  <si>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</si>
  <si>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</si>
  <si>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</si>
  <si>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</si>
  <si>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</si>
  <si>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</si>
  <si>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</si>
  <si>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</si>
  <si>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</si>
  <si>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</si>
  <si>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</si>
  <si>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</si>
  <si>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</si>
  <si>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</si>
  <si>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</si>
  <si>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</si>
  <si>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</si>
  <si>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</si>
  <si>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</si>
  <si>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</si>
  <si>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</si>
  <si>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</si>
  <si>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</si>
  <si>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</si>
  <si>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</si>
  <si>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</si>
  <si>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</si>
  <si>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</si>
  <si>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</si>
  <si>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</si>
  <si>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</si>
  <si>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</si>
  <si>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</si>
  <si>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</si>
  <si>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</si>
  <si>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</si>
  <si>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</si>
  <si>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</si>
  <si>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</si>
  <si>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</si>
  <si>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</si>
  <si>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</si>
  <si>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</si>
  <si>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</si>
  <si>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</si>
  <si>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</si>
  <si>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</si>
  <si>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</si>
  <si>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</si>
  <si>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</si>
  <si>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</si>
  <si>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</si>
  <si>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</si>
  <si>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</si>
  <si>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</si>
  <si>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</si>
  <si>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</si>
  <si>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</si>
  <si>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</si>
  <si>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</si>
  <si>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</si>
  <si>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</si>
  <si>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</si>
  <si>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</si>
  <si>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</si>
  <si>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</si>
  <si>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</si>
  <si>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</si>
  <si>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</si>
  <si>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</si>
  <si>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</si>
  <si>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</si>
  <si>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</si>
  <si>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</si>
  <si>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</si>
  <si>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</si>
  <si>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</si>
  <si>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</si>
  <si>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</si>
  <si>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</si>
  <si>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</si>
  <si>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</si>
  <si>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</si>
  <si>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</si>
  <si>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</si>
  <si>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</si>
  <si>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</si>
  <si>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</si>
  <si>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</si>
  <si>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</si>
  <si>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</si>
  <si>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</si>
  <si>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</si>
  <si>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</si>
  <si>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</si>
  <si>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</si>
  <si>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</si>
  <si>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</si>
  <si>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</si>
  <si>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</si>
  <si>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</si>
  <si>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</si>
  <si>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</si>
  <si>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</si>
  <si>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</si>
  <si>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</si>
  <si>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</si>
  <si>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</si>
  <si>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</si>
  <si>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</si>
  <si>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</si>
  <si>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</si>
  <si>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</si>
  <si>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</si>
  <si>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</si>
  <si>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</si>
  <si>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</si>
  <si>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</si>
  <si>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</si>
  <si>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</si>
  <si>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</si>
  <si>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</si>
  <si>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</si>
  <si>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</si>
  <si>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</si>
  <si>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</si>
  <si>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</si>
  <si>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</si>
  <si>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</si>
  <si>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</si>
  <si>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</si>
  <si>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</si>
  <si>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</si>
  <si>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</si>
  <si>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</si>
  <si>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</si>
  <si>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</si>
  <si>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</si>
  <si>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</si>
  <si>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</si>
  <si>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</si>
  <si>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</si>
  <si>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</si>
  <si>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</si>
  <si>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</si>
  <si>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</si>
  <si>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</si>
  <si>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</si>
  <si>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</si>
  <si>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</si>
  <si>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</si>
  <si>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</si>
  <si>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</si>
  <si>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</si>
  <si>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</si>
  <si>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</si>
  <si>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</si>
  <si>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</si>
  <si>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</si>
  <si>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</si>
  <si>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</si>
  <si>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</si>
  <si>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</si>
  <si>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</si>
  <si>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</si>
  <si>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</si>
  <si>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</si>
  <si>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</si>
  <si>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</si>
  <si>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</si>
  <si>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</si>
  <si>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</si>
  <si>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</si>
  <si>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</si>
  <si>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</si>
  <si>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</si>
  <si>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</si>
  <si>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</si>
  <si>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</si>
  <si>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</si>
  <si>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</si>
  <si>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</si>
  <si>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</si>
  <si>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</si>
  <si>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</si>
  <si>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</si>
  <si>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</si>
  <si>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</si>
  <si>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</si>
  <si>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</si>
  <si>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</si>
  <si>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</si>
  <si>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</si>
  <si>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</si>
  <si>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</si>
  <si>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</si>
  <si>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</si>
  <si>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</si>
  <si>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</si>
  <si>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</si>
  <si>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</si>
  <si>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</si>
  <si>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</si>
  <si>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</si>
  <si>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</si>
  <si>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</si>
  <si>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</si>
  <si>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</si>
  <si>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</si>
  <si>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</si>
  <si>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</si>
  <si>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</si>
  <si>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</si>
  <si>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</si>
  <si>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</si>
  <si>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</si>
  <si>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</si>
  <si>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</si>
  <si>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</si>
  <si>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</si>
  <si>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</si>
  <si>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</si>
  <si>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</si>
  <si>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</si>
  <si>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</si>
  <si>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</si>
  <si>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</si>
  <si>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</si>
  <si>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</si>
  <si>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</si>
  <si>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</si>
  <si>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</si>
  <si>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</si>
  <si>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</si>
  <si>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</si>
  <si>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</si>
  <si>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</si>
  <si>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</si>
  <si>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</si>
  <si>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</si>
  <si>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</si>
  <si>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</si>
  <si>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</si>
  <si>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</si>
  <si>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</si>
  <si>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</si>
  <si>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</si>
  <si>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</si>
  <si>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</si>
  <si>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</si>
  <si>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</si>
  <si>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</si>
  <si>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</si>
  <si>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</si>
  <si>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</si>
  <si>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</si>
  <si>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</si>
  <si>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</si>
  <si>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</si>
  <si>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</si>
  <si>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</si>
  <si>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</si>
  <si>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</si>
  <si>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</si>
  <si>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</si>
  <si>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</si>
  <si>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</si>
  <si>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</si>
  <si>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</si>
  <si>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</si>
  <si>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</si>
  <si>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</si>
  <si>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</si>
  <si>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</si>
  <si>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</si>
  <si>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</si>
  <si>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</si>
  <si>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</si>
  <si>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</si>
  <si>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</si>
  <si>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</si>
  <si>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</si>
  <si>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</si>
  <si>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</si>
  <si>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</si>
  <si>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</si>
  <si>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</si>
  <si>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</si>
  <si>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</si>
  <si>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</si>
  <si>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</si>
  <si>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</si>
  <si>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</si>
  <si>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</si>
  <si>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</si>
  <si>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</si>
  <si>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</si>
  <si>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</si>
  <si>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</si>
  <si>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</si>
  <si>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</si>
  <si>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</si>
  <si>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</si>
  <si>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</si>
  <si>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</si>
  <si>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</si>
  <si>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</si>
  <si>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</si>
  <si>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</si>
  <si>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</si>
  <si>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</si>
  <si>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</si>
  <si>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</si>
  <si>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</si>
  <si>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</si>
  <si>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</si>
  <si>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</si>
  <si>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</si>
  <si>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</si>
  <si>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</si>
  <si>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</si>
  <si>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</si>
  <si>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</si>
  <si>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</si>
  <si>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</si>
  <si>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</si>
  <si>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</si>
  <si>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</si>
  <si>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</si>
  <si>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</si>
  <si>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</si>
  <si>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</si>
  <si>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</si>
  <si>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</si>
  <si>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</si>
  <si>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</si>
  <si>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</si>
  <si>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</si>
  <si>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</si>
  <si>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</si>
  <si>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</si>
  <si>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</si>
  <si>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</si>
  <si>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</si>
  <si>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</si>
  <si>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</si>
  <si>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</si>
  <si>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</si>
  <si>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</si>
  <si>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</si>
  <si>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</si>
  <si>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</si>
  <si>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</si>
  <si>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</si>
  <si>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</si>
  <si>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</si>
  <si>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</si>
  <si>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</si>
  <si>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</si>
  <si>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</si>
  <si>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</si>
  <si>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</si>
  <si>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</si>
  <si>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</si>
  <si>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</si>
  <si>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</si>
  <si>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</si>
  <si>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</si>
  <si>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</si>
  <si>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</si>
  <si>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</si>
  <si>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</si>
  <si>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</si>
  <si>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</si>
  <si>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</si>
  <si>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</si>
  <si>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</si>
  <si>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</si>
  <si>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</si>
  <si>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</si>
  <si>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</si>
  <si>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</si>
  <si>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</si>
  <si>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</si>
  <si>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</si>
  <si>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</si>
  <si>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</si>
  <si>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</si>
  <si>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</si>
  <si>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</si>
  <si>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</si>
  <si>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</si>
  <si>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</si>
  <si>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</si>
  <si>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</si>
  <si>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</si>
  <si>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</si>
  <si>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</si>
  <si>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</si>
  <si>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</si>
  <si>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</si>
  <si>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</si>
  <si>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</si>
  <si>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</si>
  <si>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</si>
  <si>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</si>
  <si>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</si>
  <si>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</si>
  <si>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</si>
  <si>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</si>
  <si>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</si>
  <si>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</si>
  <si>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</si>
  <si>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</si>
  <si>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</si>
  <si>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</si>
  <si>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</si>
  <si>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</si>
  <si>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</si>
  <si>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</si>
  <si>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</si>
  <si>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</si>
  <si>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</si>
  <si>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</si>
  <si>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</si>
  <si>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</si>
  <si>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</si>
  <si>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</si>
  <si>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</si>
  <si>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</si>
  <si>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</si>
  <si>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</si>
  <si>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</si>
  <si>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</si>
  <si>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</si>
  <si>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</si>
  <si>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</si>
  <si>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</si>
  <si>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</si>
  <si>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</si>
  <si>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</si>
  <si>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</si>
  <si>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</si>
  <si>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</si>
  <si>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</si>
  <si>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</si>
  <si>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</si>
  <si>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</si>
  <si>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</si>
  <si>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</si>
  <si>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</si>
  <si>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</si>
  <si>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</si>
  <si>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</si>
  <si>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</si>
  <si>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</si>
  <si>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</si>
  <si>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</si>
  <si>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</si>
  <si>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</si>
  <si>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</si>
  <si>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</si>
  <si>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</si>
  <si>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</si>
  <si>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</si>
  <si>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</si>
  <si>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</si>
  <si>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</si>
  <si>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</si>
  <si>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</si>
  <si>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</si>
  <si>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</si>
  <si>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</si>
  <si>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</si>
  <si>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</si>
  <si>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</si>
  <si>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</si>
  <si>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</si>
  <si>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</si>
  <si>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</si>
  <si>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</si>
  <si>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</si>
  <si>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</si>
  <si>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</si>
  <si>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</si>
  <si>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</si>
  <si>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</si>
  <si>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</si>
  <si>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</si>
  <si>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</si>
  <si>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</si>
  <si>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</si>
  <si>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</si>
  <si>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</si>
  <si>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</si>
  <si>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</si>
  <si>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</si>
  <si>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</si>
  <si>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</si>
  <si>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</si>
  <si>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</si>
  <si>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</si>
  <si>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</si>
  <si>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</si>
  <si>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</si>
  <si>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</si>
  <si>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</si>
  <si>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</si>
  <si>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</si>
  <si>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</si>
  <si>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</si>
  <si>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</si>
  <si>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</si>
  <si>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</si>
  <si>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</si>
  <si>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</si>
  <si>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</si>
  <si>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</si>
  <si>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</si>
  <si>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</si>
  <si>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</si>
  <si>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</si>
  <si>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</si>
  <si>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</si>
  <si>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</si>
  <si>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</si>
  <si>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</si>
  <si>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</si>
  <si>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</si>
  <si>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</si>
  <si>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</si>
  <si>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</si>
  <si>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</si>
  <si>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</si>
  <si>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</si>
  <si>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</si>
  <si>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</si>
  <si>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</si>
  <si>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</si>
  <si>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</si>
  <si>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</si>
  <si>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</si>
  <si>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</si>
  <si>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</si>
  <si>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</si>
  <si>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</si>
  <si>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</si>
  <si>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</si>
  <si>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</si>
  <si>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</si>
  <si>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</si>
  <si>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</si>
  <si>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</si>
  <si>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</si>
  <si>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</si>
  <si>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</si>
  <si>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</si>
  <si>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</si>
  <si>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</si>
  <si>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</si>
  <si>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</si>
  <si>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</si>
  <si>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</si>
  <si>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</si>
  <si>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</si>
  <si>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</si>
  <si>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</si>
  <si>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</si>
  <si>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</si>
  <si>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</si>
  <si>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</si>
  <si>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</si>
  <si>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</si>
  <si>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</si>
  <si>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</si>
  <si>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</si>
  <si>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</si>
  <si>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</si>
  <si>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</si>
  <si>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</si>
  <si>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</si>
  <si>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</si>
  <si>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</si>
  <si>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</si>
  <si>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</si>
  <si>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</si>
  <si>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</si>
  <si>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</si>
  <si>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</si>
  <si>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</si>
  <si>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</si>
  <si>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</si>
  <si>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</si>
  <si>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</si>
  <si>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</si>
  <si>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</si>
  <si>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</si>
  <si>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</si>
  <si>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</si>
  <si>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</si>
  <si>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</si>
  <si>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</si>
  <si>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</si>
  <si>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</si>
  <si>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</si>
  <si>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</si>
  <si>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</si>
  <si>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</si>
  <si>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</si>
  <si>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</si>
  <si>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</si>
  <si>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</si>
  <si>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</si>
  <si>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</si>
  <si>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</si>
  <si>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</si>
  <si>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</si>
  <si>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</si>
  <si>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</si>
  <si>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</si>
  <si>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</si>
  <si>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</si>
  <si>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</si>
  <si>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</si>
  <si>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</si>
  <si>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</si>
  <si>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</si>
  <si>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</si>
  <si>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</si>
  <si>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</si>
  <si>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</si>
  <si>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</si>
  <si>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</si>
  <si>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</si>
  <si>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</si>
  <si>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</si>
  <si>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</si>
  <si>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</si>
  <si>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</si>
  <si>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</si>
  <si>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</si>
  <si>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</si>
  <si>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</si>
  <si>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</si>
  <si>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</si>
  <si>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</si>
  <si>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</si>
  <si>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</si>
  <si>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</si>
  <si>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</si>
  <si>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</si>
  <si>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</si>
  <si>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</si>
  <si>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</si>
  <si>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</si>
  <si>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</si>
  <si>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</si>
  <si>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</si>
  <si>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</si>
  <si>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</si>
  <si>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</si>
  <si>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</si>
  <si>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</si>
  <si>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</si>
  <si>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</si>
  <si>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</si>
  <si>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</si>
  <si>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</si>
  <si>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</si>
  <si>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</si>
  <si>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</si>
  <si>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</si>
  <si>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</si>
  <si>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</si>
  <si>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</si>
  <si>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</si>
  <si>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</si>
  <si>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</si>
  <si>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</si>
  <si>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</si>
  <si>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</si>
  <si>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</si>
  <si>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</si>
  <si>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</si>
  <si>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</si>
  <si>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</si>
  <si>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</si>
  <si>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</si>
  <si>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</si>
  <si>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</si>
  <si>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</si>
  <si>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</si>
  <si>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</si>
  <si>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</si>
  <si>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</si>
  <si>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</si>
  <si>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</si>
  <si>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</si>
  <si>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</si>
  <si>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</si>
  <si>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</si>
  <si>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</si>
  <si>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</si>
  <si>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</si>
  <si>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</si>
  <si>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</si>
  <si>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</si>
  <si>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</si>
  <si>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</si>
  <si>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</si>
  <si>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</si>
  <si>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</si>
  <si>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</si>
  <si>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</si>
  <si>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</si>
  <si>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</si>
  <si>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</si>
  <si>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</si>
  <si>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</si>
  <si>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</si>
  <si>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</si>
  <si>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</si>
  <si>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</si>
  <si>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</si>
  <si>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</si>
  <si>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</si>
  <si>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</si>
  <si>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</si>
  <si>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</si>
  <si>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</si>
  <si>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</si>
  <si>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</si>
  <si>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</si>
  <si>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</si>
  <si>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</si>
  <si>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</si>
  <si>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</si>
  <si>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</si>
  <si>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</si>
  <si>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</si>
  <si>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</si>
  <si>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</si>
  <si>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</si>
  <si>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</si>
  <si>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</si>
  <si>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</si>
  <si>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</si>
  <si>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</si>
  <si>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</si>
  <si>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</si>
  <si>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</si>
  <si>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</si>
  <si>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</si>
  <si>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</si>
  <si>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</si>
  <si>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</si>
  <si>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</si>
  <si>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</si>
  <si>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</si>
  <si>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</si>
  <si>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</si>
  <si>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</si>
  <si>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</si>
  <si>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</si>
  <si>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</si>
  <si>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</si>
  <si>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</si>
  <si>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</si>
  <si>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</si>
  <si>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</si>
  <si>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</si>
  <si>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</si>
  <si>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</si>
  <si>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</si>
  <si>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</si>
  <si>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</si>
  <si>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</si>
  <si>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</si>
  <si>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</si>
  <si>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</si>
  <si>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</si>
  <si>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</si>
  <si>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</si>
  <si>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</si>
  <si>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</si>
  <si>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</si>
  <si>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</si>
  <si>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</si>
  <si>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</si>
  <si>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</si>
  <si>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</si>
  <si>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</si>
  <si>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</si>
  <si>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</si>
  <si>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</si>
  <si>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</si>
  <si>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</si>
  <si>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</si>
  <si>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</si>
  <si>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</si>
  <si>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</si>
  <si>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</si>
  <si>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</si>
  <si>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</si>
  <si>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</si>
  <si>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</si>
  <si>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</si>
  <si>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</si>
  <si>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</si>
  <si>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</si>
  <si>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</si>
  <si>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</si>
  <si>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</si>
  <si>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</si>
  <si>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</si>
  <si>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</si>
  <si>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</si>
  <si>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</si>
  <si>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</si>
  <si>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</si>
  <si>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</si>
  <si>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</si>
  <si>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</si>
  <si>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</si>
  <si>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</si>
  <si>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</si>
  <si>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</si>
  <si>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</si>
  <si>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</si>
  <si>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</si>
  <si>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</si>
  <si>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</si>
  <si>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</si>
  <si>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</si>
  <si>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</si>
  <si>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</si>
  <si>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</si>
  <si>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</si>
  <si>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</si>
  <si>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</si>
  <si>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</si>
  <si>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</si>
  <si>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</si>
  <si>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</si>
  <si>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</si>
  <si>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</si>
  <si>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</si>
  <si>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</si>
  <si>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</si>
  <si>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</si>
  <si>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</si>
  <si>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</si>
  <si>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</si>
  <si>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</si>
  <si>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</si>
  <si>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</si>
  <si>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</si>
  <si>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</si>
  <si>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</si>
  <si>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</si>
  <si>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</si>
  <si>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</si>
  <si>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</si>
  <si>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</si>
  <si>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</si>
  <si>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</si>
  <si>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</si>
  <si>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</si>
  <si>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</si>
  <si>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</si>
  <si>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</si>
  <si>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</si>
  <si>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</si>
  <si>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</si>
  <si>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</si>
  <si>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</si>
  <si>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</si>
  <si>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</si>
  <si>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</si>
  <si>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</si>
  <si>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</si>
  <si>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</si>
  <si>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</si>
  <si>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</si>
  <si>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</si>
  <si>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</si>
  <si>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</si>
  <si>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</si>
  <si>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</si>
  <si>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</si>
  <si>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</si>
  <si>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</si>
  <si>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</si>
  <si>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</si>
  <si>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</si>
  <si>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</si>
  <si>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</si>
  <si>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</si>
  <si>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</si>
  <si>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</si>
  <si>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</si>
  <si>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</si>
  <si>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</si>
  <si>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</si>
  <si>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</si>
  <si>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</si>
  <si>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</si>
  <si>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</si>
  <si>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</si>
  <si>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</si>
  <si>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</si>
  <si>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</si>
  <si>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</si>
  <si>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</si>
  <si>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</si>
  <si>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</si>
  <si>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</si>
  <si>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</si>
  <si>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</si>
  <si>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</si>
  <si>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</si>
  <si>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</si>
  <si>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</si>
  <si>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</si>
  <si>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</si>
  <si>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</si>
  <si>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</si>
  <si>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</si>
  <si>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</si>
  <si>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</si>
  <si>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</si>
  <si>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</si>
  <si>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</si>
  <si>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</si>
  <si>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</si>
  <si>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</si>
  <si>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</si>
  <si>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</si>
  <si>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</si>
  <si>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</si>
  <si>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</si>
  <si>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</si>
  <si>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</si>
  <si>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</si>
  <si>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</si>
  <si>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</si>
  <si>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</si>
  <si>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</si>
  <si>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</si>
  <si>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</si>
  <si>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</si>
  <si>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</si>
  <si>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</si>
  <si>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</si>
  <si>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</si>
  <si>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</si>
  <si>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</si>
  <si>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</si>
  <si>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</si>
  <si>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</si>
  <si>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</si>
  <si>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</si>
  <si>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</si>
  <si>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</si>
  <si>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</si>
  <si>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</si>
  <si>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</si>
  <si>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</si>
  <si>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</si>
  <si>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</si>
  <si>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</si>
  <si>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</si>
  <si>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</si>
  <si>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</si>
  <si>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</si>
  <si>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</si>
  <si>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</si>
  <si>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</si>
  <si>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</si>
  <si>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</si>
  <si>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</si>
  <si>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</si>
  <si>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</si>
  <si>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</si>
  <si>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</si>
  <si>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</si>
  <si>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</si>
  <si>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</si>
  <si>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</si>
  <si>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</si>
  <si>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</si>
  <si>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</si>
  <si>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</si>
  <si>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</si>
  <si>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</si>
  <si>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</si>
  <si>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</si>
  <si>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</si>
  <si>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</si>
  <si>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</si>
  <si>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</si>
  <si>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</si>
  <si>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</si>
  <si>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</si>
  <si>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</si>
  <si>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</si>
  <si>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</si>
  <si>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</si>
  <si>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</si>
  <si>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</si>
  <si>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</si>
  <si>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</si>
  <si>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</si>
  <si>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</si>
  <si>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</si>
  <si>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</si>
  <si>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</si>
  <si>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</si>
  <si>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</si>
  <si>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</si>
  <si>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</si>
  <si>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</si>
  <si>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</si>
  <si>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</si>
  <si>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</si>
  <si>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</si>
  <si>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</si>
  <si>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</si>
  <si>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</si>
  <si>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</si>
  <si>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</si>
  <si>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</si>
  <si>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</si>
  <si>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</si>
  <si>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</si>
  <si>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</si>
  <si>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</si>
  <si>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</si>
  <si>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</si>
  <si>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</si>
  <si>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</si>
  <si>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</si>
  <si>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</si>
  <si>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</si>
  <si>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</si>
  <si>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</si>
  <si>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</si>
  <si>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</si>
  <si>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</si>
  <si>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</si>
  <si>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</si>
  <si>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</si>
  <si>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</si>
  <si>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</si>
  <si>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</si>
  <si>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</si>
  <si>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</si>
  <si>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</si>
  <si>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</si>
  <si>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</si>
  <si>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</si>
  <si>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</si>
  <si>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</si>
  <si>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</si>
  <si>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</si>
  <si>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</si>
  <si>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</si>
  <si>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</si>
  <si>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</si>
  <si>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</si>
  <si>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</si>
  <si>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</si>
  <si>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</si>
  <si>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</si>
  <si>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</si>
  <si>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</si>
  <si>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</si>
  <si>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</si>
  <si>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</si>
  <si>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</si>
  <si>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</si>
  <si>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</si>
  <si>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</si>
  <si>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</si>
  <si>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</si>
  <si>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</si>
  <si>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</si>
  <si>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</si>
  <si>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</si>
  <si>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</si>
  <si>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</si>
  <si>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</si>
  <si>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</si>
  <si>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</si>
  <si>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</si>
  <si>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</si>
  <si>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</si>
  <si>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</si>
  <si>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</si>
  <si>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</si>
  <si>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</si>
  <si>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</si>
  <si>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</si>
  <si>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</si>
  <si>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</si>
  <si>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</si>
  <si>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</si>
  <si>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</si>
  <si>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</si>
  <si>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</si>
  <si>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</si>
  <si>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</si>
  <si>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</si>
  <si>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</si>
  <si>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</si>
  <si>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</si>
  <si>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</si>
  <si>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</si>
  <si>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</si>
  <si>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</si>
  <si>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</si>
  <si>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</si>
  <si>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</si>
  <si>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</si>
  <si>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</si>
  <si>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</si>
  <si>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</si>
  <si>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</si>
  <si>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</si>
  <si>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</si>
  <si>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</si>
  <si>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</si>
  <si>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</si>
  <si>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</si>
  <si>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</si>
  <si>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</si>
  <si>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</si>
  <si>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</si>
  <si>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</si>
  <si>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</si>
  <si>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</si>
  <si>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</si>
  <si>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</si>
  <si>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</si>
  <si>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</si>
  <si>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</si>
  <si>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</si>
  <si>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</si>
  <si>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</si>
  <si>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</si>
  <si>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</si>
  <si>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</si>
  <si>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</si>
  <si>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</si>
  <si>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</si>
  <si>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</si>
  <si>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</si>
  <si>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</si>
  <si>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</si>
  <si>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</si>
  <si>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</si>
  <si>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</si>
  <si>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</si>
  <si>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</si>
  <si>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</si>
  <si>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</si>
  <si>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</si>
  <si>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</si>
  <si>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</si>
  <si>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</si>
  <si>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</si>
  <si>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</si>
  <si>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</si>
  <si>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</si>
  <si>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</si>
  <si>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</si>
  <si>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</si>
  <si>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</si>
  <si>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</si>
  <si>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</si>
  <si>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</si>
  <si>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</si>
  <si>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</si>
  <si>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</si>
  <si>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</si>
  <si>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</si>
  <si>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</si>
  <si>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</si>
  <si>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</si>
  <si>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</si>
  <si>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</si>
  <si>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</si>
  <si>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</si>
  <si>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</si>
  <si>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</si>
  <si>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</si>
  <si>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</si>
  <si>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</si>
  <si>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</si>
  <si>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</si>
  <si>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</si>
  <si>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</si>
  <si>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</si>
  <si>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</si>
  <si>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</si>
  <si>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</si>
  <si>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</si>
  <si>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</si>
  <si>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</si>
  <si>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</si>
  <si>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</si>
  <si>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</si>
  <si>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</si>
  <si>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</si>
  <si>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</si>
  <si>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</si>
  <si>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</si>
  <si>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</si>
  <si>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</si>
  <si>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</si>
  <si>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</si>
  <si>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</si>
  <si>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</si>
  <si>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</si>
  <si>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</si>
  <si>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</si>
  <si>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</si>
  <si>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</si>
  <si>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</si>
  <si>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</si>
  <si>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</si>
  <si>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</si>
  <si>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</si>
  <si>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</si>
  <si>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</si>
  <si>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</si>
  <si>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</si>
  <si>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</si>
  <si>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</si>
  <si>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</si>
  <si>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</si>
  <si>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</si>
  <si>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</si>
  <si>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</si>
  <si>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</si>
  <si>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</si>
  <si>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</si>
  <si>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</si>
  <si>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</si>
  <si>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</si>
  <si>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</si>
  <si>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</si>
  <si>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</si>
  <si>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</si>
  <si>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</si>
  <si>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</si>
  <si>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</si>
  <si>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</si>
  <si>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</si>
  <si>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</si>
  <si>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</si>
  <si>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</si>
  <si>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</si>
  <si>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</si>
  <si>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</si>
  <si>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</si>
  <si>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</si>
  <si>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</si>
  <si>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</si>
  <si>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</si>
  <si>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</si>
  <si>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</si>
  <si>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</si>
  <si>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</si>
  <si>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</si>
  <si>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</si>
  <si>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</si>
  <si>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</si>
  <si>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</si>
  <si>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</si>
  <si>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</si>
  <si>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</si>
  <si>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</si>
  <si>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</si>
  <si>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</si>
  <si>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</si>
  <si>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</si>
  <si>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</si>
  <si>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</si>
  <si>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</si>
  <si>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</si>
  <si>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</si>
  <si>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</si>
  <si>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</si>
  <si>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</si>
  <si>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</si>
  <si>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</si>
  <si>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</si>
  <si>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</si>
  <si>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</si>
  <si>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</si>
  <si>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</si>
  <si>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</si>
  <si>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</si>
  <si>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</si>
  <si>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</si>
  <si>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</si>
  <si>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</si>
  <si>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</si>
  <si>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</si>
  <si>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</si>
  <si>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</si>
  <si>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</si>
  <si>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</si>
  <si>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</si>
  <si>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</si>
  <si>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</si>
  <si>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</si>
  <si>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</si>
  <si>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</si>
  <si>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</si>
  <si>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</si>
  <si>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</si>
  <si>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</si>
  <si>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</si>
  <si>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</si>
  <si>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</si>
  <si>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</si>
  <si>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</si>
  <si>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</si>
  <si>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</si>
  <si>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</si>
  <si>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</si>
  <si>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</si>
  <si>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</si>
  <si>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</si>
  <si>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</si>
  <si>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</si>
  <si>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</si>
  <si>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</si>
  <si>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</si>
  <si>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</si>
  <si>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</si>
  <si>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</si>
  <si>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</si>
  <si>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</si>
  <si>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</si>
  <si>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</si>
  <si>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</si>
  <si>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</si>
  <si>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</si>
  <si>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</si>
  <si>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</si>
  <si>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</si>
  <si>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</si>
  <si>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</si>
  <si>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</si>
  <si>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</si>
  <si>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</si>
  <si>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</si>
  <si>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</si>
  <si>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</si>
  <si>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</si>
  <si>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</si>
  <si>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</si>
  <si>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</si>
  <si>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</si>
  <si>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</si>
  <si>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</si>
  <si>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</si>
  <si>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</si>
  <si>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</si>
  <si>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</si>
  <si>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</si>
  <si>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</si>
  <si>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</si>
  <si>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</si>
  <si>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</si>
  <si>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</si>
  <si>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</si>
  <si>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</si>
  <si>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</si>
  <si>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</si>
  <si>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</si>
  <si>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</si>
  <si>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</si>
  <si>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</si>
  <si>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</si>
  <si>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</si>
  <si>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</si>
  <si>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</si>
  <si>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</si>
  <si>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</si>
  <si>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</si>
  <si>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</si>
  <si>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</si>
  <si>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</si>
  <si>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</si>
  <si>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</si>
  <si>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</si>
  <si>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</si>
  <si>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</si>
  <si>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</si>
  <si>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</si>
  <si>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</si>
  <si>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</si>
  <si>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</si>
  <si>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</si>
  <si>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</si>
  <si>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</si>
  <si>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</si>
  <si>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</si>
  <si>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</si>
  <si>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</si>
  <si>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</si>
  <si>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</si>
  <si>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</si>
  <si>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</si>
  <si>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</si>
  <si>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</si>
  <si>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</si>
  <si>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</si>
  <si>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</si>
  <si>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</si>
  <si>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</si>
  <si>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</si>
  <si>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</si>
  <si>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</si>
  <si>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</si>
  <si>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</si>
  <si>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</si>
  <si>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</si>
  <si>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</si>
  <si>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</si>
  <si>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</si>
  <si>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</si>
  <si>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</si>
  <si>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</si>
  <si>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</si>
  <si>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</si>
  <si>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</si>
  <si>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</si>
  <si>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</si>
  <si>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</si>
  <si>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</si>
  <si>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</si>
  <si>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</si>
  <si>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</si>
  <si>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</si>
  <si>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</si>
  <si>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</si>
  <si>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</si>
  <si>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</si>
  <si>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</si>
  <si>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</si>
  <si>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</si>
  <si>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</si>
  <si>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</si>
  <si>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</si>
  <si>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</si>
  <si>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</si>
  <si>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</si>
  <si>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</si>
  <si>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</si>
  <si>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</si>
  <si>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</si>
  <si>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</si>
  <si>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</si>
  <si>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</si>
  <si>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</si>
  <si>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</si>
  <si>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</si>
  <si>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</si>
  <si>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</si>
  <si>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</si>
  <si>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</si>
  <si>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</si>
  <si>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</si>
  <si>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</si>
  <si>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</si>
  <si>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</si>
  <si>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</si>
  <si>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</si>
  <si>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</si>
  <si>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</si>
  <si>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</si>
  <si>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</si>
  <si>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</si>
  <si>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</si>
  <si>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</si>
  <si>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</si>
  <si>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</si>
  <si>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</si>
  <si>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</si>
  <si>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</si>
  <si>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</si>
  <si>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</si>
  <si>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</si>
  <si>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</si>
  <si>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</si>
  <si>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</si>
  <si>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</si>
  <si>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</si>
  <si>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</si>
  <si>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</si>
  <si>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</si>
  <si>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</si>
  <si>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</si>
  <si>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</si>
  <si>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</si>
  <si>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</si>
  <si>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</si>
  <si>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</si>
  <si>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</si>
  <si>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</si>
  <si>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</si>
  <si>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</si>
  <si>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</si>
  <si>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</si>
  <si>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</si>
  <si>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</si>
  <si>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</si>
  <si>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</si>
  <si>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</si>
  <si>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</si>
  <si>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</si>
  <si>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</si>
  <si>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</si>
  <si>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</si>
  <si>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</si>
  <si>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</si>
  <si>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</si>
  <si>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</si>
  <si>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</si>
  <si>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</si>
  <si>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</si>
  <si>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</si>
  <si>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</si>
  <si>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</si>
  <si>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</si>
  <si>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</si>
  <si>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</si>
  <si>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</si>
  <si>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</si>
  <si>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</si>
  <si>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</si>
  <si>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</si>
  <si>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</si>
  <si>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</si>
  <si>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</si>
  <si>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</si>
  <si>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</si>
  <si>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</si>
  <si>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</si>
  <si>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</si>
  <si>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</si>
  <si>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</si>
  <si>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</si>
  <si>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</si>
  <si>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</si>
  <si>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</si>
  <si>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</si>
  <si>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</si>
  <si>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</si>
  <si>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</si>
  <si>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</si>
  <si>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</si>
  <si>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</si>
  <si>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</si>
  <si>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</si>
  <si>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</si>
  <si>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</si>
  <si>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</si>
  <si>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</si>
  <si>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</si>
  <si>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</si>
  <si>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</si>
  <si>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</si>
  <si>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</si>
  <si>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</si>
  <si>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</si>
  <si>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</si>
  <si>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</si>
  <si>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</si>
  <si>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</si>
  <si>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</si>
  <si>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</si>
  <si>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</si>
  <si>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</si>
  <si>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</si>
  <si>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</si>
  <si>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</si>
  <si>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</si>
  <si>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</si>
  <si>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</si>
  <si>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</si>
  <si>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</si>
  <si>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</si>
  <si>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</si>
  <si>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</si>
  <si>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</si>
  <si>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</si>
  <si>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</si>
  <si>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</si>
  <si>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</si>
  <si>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</si>
  <si>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</si>
  <si>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</si>
  <si>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</si>
  <si>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</si>
  <si>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</si>
  <si>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</si>
  <si>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</si>
  <si>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</si>
  <si>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</si>
  <si>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</si>
  <si>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</si>
  <si>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</si>
  <si>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</si>
  <si>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</si>
  <si>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</si>
  <si>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</si>
  <si>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</si>
  <si>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</si>
  <si>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</si>
  <si>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</si>
  <si>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</si>
  <si>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</si>
  <si>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</si>
  <si>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</si>
  <si>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</si>
  <si>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</si>
  <si>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</si>
  <si>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</si>
  <si>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</si>
  <si>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</si>
  <si>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</si>
  <si>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</si>
  <si>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</si>
  <si>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</si>
  <si>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</si>
  <si>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</si>
  <si>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</si>
  <si>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</si>
  <si>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</si>
  <si>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</si>
  <si>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</si>
  <si>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</si>
  <si>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</si>
  <si>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</si>
  <si>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</si>
  <si>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</si>
  <si>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</si>
  <si>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</si>
  <si>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</si>
  <si>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</si>
  <si>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</si>
  <si>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</si>
  <si>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</si>
  <si>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</si>
  <si>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</si>
  <si>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</si>
  <si>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</si>
  <si>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</si>
  <si>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</si>
  <si>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</si>
  <si>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</si>
  <si>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</si>
  <si>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</si>
  <si>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</si>
  <si>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</si>
  <si>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</si>
  <si>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</si>
  <si>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</si>
  <si>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</si>
  <si>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</si>
  <si>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</si>
  <si>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</si>
  <si>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</si>
  <si>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</si>
  <si>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</si>
  <si>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</si>
  <si>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</si>
  <si>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</si>
  <si>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</si>
  <si>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</si>
  <si>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</si>
  <si>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</si>
  <si>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</si>
  <si>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</si>
  <si>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</si>
  <si>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</si>
  <si>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</si>
  <si>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</si>
  <si>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</si>
  <si>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</si>
  <si>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</si>
  <si>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</si>
  <si>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</si>
  <si>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</si>
  <si>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</si>
  <si>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</si>
  <si>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</si>
  <si>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</si>
  <si>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</si>
  <si>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</si>
  <si>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</si>
  <si>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</si>
  <si>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</si>
  <si>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</si>
  <si>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</si>
  <si>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</si>
  <si>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</si>
  <si>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</si>
  <si>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</si>
  <si>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</si>
  <si>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</si>
  <si>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</si>
  <si>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</si>
  <si>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</si>
  <si>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</si>
  <si>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</si>
  <si>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</si>
  <si>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</si>
  <si>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</si>
  <si>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</si>
  <si>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</si>
  <si>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</si>
  <si>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</si>
  <si>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</si>
  <si>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</si>
  <si>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</si>
  <si>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</si>
  <si>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</si>
  <si>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</si>
  <si>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</si>
  <si>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</si>
  <si>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</si>
  <si>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</si>
  <si>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</si>
  <si>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</si>
  <si>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</si>
  <si>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</si>
  <si>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</si>
  <si>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</si>
  <si>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</si>
  <si>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</si>
  <si>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</si>
  <si>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</si>
  <si>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</si>
  <si>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</si>
  <si>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</si>
  <si>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</si>
  <si>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</si>
  <si>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</si>
  <si>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</si>
  <si>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</si>
  <si>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</si>
  <si>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</si>
  <si>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</si>
  <si>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</si>
  <si>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</si>
  <si>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</si>
  <si>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</si>
  <si>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</si>
  <si>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</si>
  <si>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</si>
  <si>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</si>
  <si>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</si>
  <si>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</si>
  <si>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</si>
  <si>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</si>
  <si>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</si>
  <si>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</si>
  <si>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</si>
  <si>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</si>
  <si>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</si>
  <si>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</si>
  <si>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</si>
  <si>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</si>
  <si>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</si>
  <si>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</si>
  <si>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</si>
  <si>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</si>
  <si>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</si>
  <si>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</si>
  <si>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</si>
  <si>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</si>
  <si>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</si>
  <si>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</si>
  <si>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</si>
  <si>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</si>
  <si>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</si>
  <si>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</si>
  <si>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</si>
  <si>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</si>
  <si>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</si>
  <si>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</si>
  <si>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</si>
  <si>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</si>
  <si>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</si>
  <si>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</si>
  <si>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</si>
  <si>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</si>
  <si>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</si>
  <si>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</si>
  <si>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</si>
  <si>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</si>
  <si>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</si>
  <si>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</si>
  <si>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</si>
  <si>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</si>
  <si>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</si>
  <si>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</si>
  <si>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</si>
  <si>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</si>
  <si>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</si>
  <si>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</si>
  <si>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</si>
  <si>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</si>
  <si>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</si>
  <si>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</si>
  <si>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</si>
  <si>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</si>
  <si>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</si>
  <si>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</si>
  <si>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</si>
  <si>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</si>
  <si>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</si>
  <si>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</si>
  <si>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</si>
  <si>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</si>
  <si>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</si>
  <si>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</si>
  <si>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</si>
  <si>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</si>
  <si>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</si>
  <si>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</si>
  <si>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</si>
  <si>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</si>
  <si>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</si>
  <si>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</si>
  <si>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</si>
  <si>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</si>
  <si>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</si>
  <si>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</si>
  <si>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</si>
  <si>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</si>
  <si>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</si>
  <si>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</si>
  <si>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</si>
  <si>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</si>
  <si>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</si>
  <si>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</si>
  <si>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</si>
  <si>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</si>
  <si>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</si>
  <si>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</si>
  <si>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</si>
  <si>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</si>
  <si>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</si>
  <si>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</si>
  <si>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</si>
  <si>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</si>
  <si>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</si>
  <si>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</si>
  <si>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</si>
  <si>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</si>
  <si>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</si>
  <si>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</si>
  <si>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</si>
  <si>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</si>
  <si>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</si>
  <si>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</si>
  <si>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</si>
  <si>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</si>
  <si>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</si>
  <si>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</si>
  <si>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</si>
  <si>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</si>
  <si>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</si>
  <si>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</si>
  <si>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</si>
  <si>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</si>
  <si>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</si>
  <si>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</si>
  <si>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</si>
  <si>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</si>
  <si>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</si>
  <si>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</si>
  <si>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</si>
  <si>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</si>
  <si>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</si>
  <si>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</si>
  <si>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</si>
  <si>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</si>
  <si>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</si>
  <si>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</si>
  <si>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</si>
  <si>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</si>
  <si>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</si>
  <si>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</si>
  <si>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</si>
  <si>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</si>
  <si>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</si>
  <si>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</si>
  <si>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</si>
  <si>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</si>
  <si>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</si>
  <si>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</si>
  <si>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</si>
  <si>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</si>
  <si>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</si>
  <si>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</si>
  <si>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</si>
  <si>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</si>
  <si>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</si>
  <si>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</si>
  <si>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</si>
  <si>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</si>
  <si>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</si>
  <si>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</si>
  <si>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</si>
  <si>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</si>
  <si>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</si>
  <si>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</si>
  <si>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</si>
  <si>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</si>
  <si>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</si>
  <si>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</si>
  <si>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</si>
  <si>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</si>
  <si>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</si>
  <si>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</si>
  <si>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</si>
  <si>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</si>
  <si>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</si>
  <si>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</si>
  <si>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</si>
  <si>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</si>
  <si>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</si>
  <si>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</si>
  <si>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</si>
  <si>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</si>
  <si>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</si>
  <si>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</si>
  <si>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</si>
  <si>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</si>
  <si>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</si>
  <si>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</si>
  <si>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</si>
  <si>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</si>
  <si>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</si>
  <si>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</si>
  <si>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</si>
  <si>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</si>
  <si>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</si>
  <si>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</si>
  <si>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</si>
  <si>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</si>
  <si>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</si>
  <si>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</si>
  <si>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</si>
  <si>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</si>
  <si>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</si>
  <si>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</si>
  <si>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</si>
  <si>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</si>
  <si>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</si>
  <si>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</si>
  <si>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</si>
  <si>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</si>
  <si>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</si>
  <si>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</si>
  <si>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</si>
  <si>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</si>
  <si>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</si>
  <si>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</si>
  <si>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</si>
  <si>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</si>
  <si>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</si>
  <si>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</si>
  <si>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</si>
  <si>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</si>
  <si>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</si>
  <si>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</si>
  <si>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</si>
  <si>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</si>
  <si>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</si>
  <si>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</si>
  <si>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</si>
  <si>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</si>
  <si>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</si>
  <si>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</si>
  <si>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</si>
  <si>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</si>
  <si>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</si>
  <si>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</si>
  <si>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</si>
  <si>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</si>
  <si>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</si>
  <si>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</si>
  <si>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</si>
  <si>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</si>
  <si>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</si>
  <si>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</si>
  <si>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</si>
  <si>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</si>
  <si>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</si>
  <si>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</si>
  <si>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</si>
  <si>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</si>
  <si>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</si>
  <si>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</si>
  <si>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</si>
  <si>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</si>
  <si>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</si>
  <si>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</si>
  <si>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</si>
  <si>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</si>
  <si>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</si>
  <si>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</si>
  <si>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</si>
  <si>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</si>
  <si>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</si>
  <si>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</si>
  <si>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</si>
  <si>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</si>
  <si>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</si>
  <si>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</si>
  <si>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</si>
  <si>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</si>
  <si>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</si>
  <si>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</si>
  <si>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</si>
  <si>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</si>
  <si>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</si>
  <si>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</si>
  <si>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</si>
  <si>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</si>
  <si>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</si>
  <si>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</si>
  <si>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</si>
  <si>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</si>
  <si>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</si>
  <si>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</si>
  <si>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</si>
  <si>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</si>
  <si>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</si>
  <si>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</si>
  <si>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</si>
  <si>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</si>
  <si>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</si>
  <si>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</si>
  <si>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</si>
  <si>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</si>
  <si>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</si>
  <si>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</si>
  <si>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</si>
  <si>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</si>
  <si>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</si>
  <si>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</si>
  <si>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</si>
  <si>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</si>
  <si>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</si>
  <si>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</si>
  <si>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</si>
  <si>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</si>
  <si>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</si>
  <si>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</si>
  <si>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</si>
  <si>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</si>
  <si>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</si>
  <si>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</si>
  <si>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</si>
  <si>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</si>
  <si>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</si>
  <si>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</si>
  <si>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</si>
  <si>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</si>
  <si>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</si>
  <si>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</si>
  <si>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</si>
  <si>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</si>
  <si>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</si>
  <si>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</si>
  <si>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</si>
  <si>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</si>
  <si>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</si>
  <si>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</si>
  <si>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</si>
  <si>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</si>
  <si>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</si>
  <si>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</si>
  <si>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</si>
  <si>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</si>
  <si>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</si>
  <si>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</si>
  <si>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</si>
  <si>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</si>
  <si>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</si>
  <si>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</si>
  <si>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</si>
  <si>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</si>
  <si>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</si>
  <si>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</si>
  <si>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</si>
  <si>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</si>
  <si>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</si>
  <si>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</si>
  <si>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</si>
  <si>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</si>
  <si>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</si>
  <si>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</si>
  <si>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</si>
  <si>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</si>
  <si>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</si>
  <si>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</si>
  <si>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</si>
  <si>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</si>
  <si>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</si>
  <si>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</si>
  <si>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</si>
  <si>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</si>
  <si>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</si>
  <si>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</si>
  <si>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</si>
  <si>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</si>
  <si>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</si>
  <si>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</si>
  <si>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</si>
  <si>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</si>
  <si>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</si>
  <si>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</si>
  <si>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</si>
  <si>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</si>
  <si>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</si>
  <si>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</si>
  <si>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</si>
  <si>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</si>
  <si>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</si>
  <si>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</si>
  <si>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</si>
  <si>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</si>
  <si>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</si>
  <si>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</si>
  <si>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</si>
  <si>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</si>
  <si>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</si>
  <si>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</si>
  <si>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</si>
  <si>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</si>
  <si>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</si>
  <si>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</si>
  <si>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</si>
  <si>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</si>
  <si>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</si>
  <si>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</si>
  <si>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</si>
  <si>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</si>
  <si>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</si>
  <si>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</si>
  <si>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</si>
  <si>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</si>
  <si>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</si>
  <si>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</si>
  <si>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</si>
  <si>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</si>
  <si>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</si>
  <si>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</si>
  <si>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</si>
  <si>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</si>
  <si>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</si>
  <si>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</si>
  <si>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</si>
  <si>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</si>
  <si>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</si>
  <si>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</si>
  <si>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</si>
  <si>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</si>
  <si>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</si>
  <si>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</si>
  <si>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</si>
  <si>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</si>
  <si>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</si>
  <si>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</si>
  <si>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</si>
  <si>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</si>
  <si>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</si>
  <si>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</si>
  <si>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</si>
  <si>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</si>
  <si>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</si>
  <si>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</si>
  <si>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</si>
  <si>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</si>
  <si>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</si>
  <si>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</si>
  <si>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</si>
  <si>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</si>
  <si>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</si>
  <si>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</si>
  <si>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</si>
  <si>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</si>
  <si>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</si>
  <si>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</si>
  <si>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</si>
  <si>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</si>
  <si>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</si>
  <si>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</si>
  <si>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</si>
  <si>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</si>
  <si>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</si>
  <si>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</si>
  <si>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</si>
  <si>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</si>
  <si>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</si>
  <si>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</si>
  <si>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</si>
  <si>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</si>
  <si>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</si>
  <si>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</si>
  <si>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</si>
  <si>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</si>
  <si>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</si>
  <si>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</si>
  <si>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</si>
  <si>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</si>
  <si>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</si>
  <si>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</si>
  <si>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</si>
  <si>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</si>
  <si>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</si>
  <si>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</si>
  <si>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</si>
  <si>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</si>
  <si>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</si>
  <si>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</si>
  <si>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</si>
  <si>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</si>
  <si>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</si>
  <si>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</si>
  <si>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</si>
  <si>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</si>
  <si>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</si>
  <si>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</si>
  <si>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</si>
  <si>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</si>
  <si>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</si>
  <si>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</si>
  <si>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</si>
  <si>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</si>
  <si>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</si>
  <si>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</si>
  <si>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</si>
  <si>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</si>
  <si>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</si>
  <si>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</si>
  <si>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</si>
  <si>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</si>
  <si>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</si>
  <si>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</si>
  <si>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</si>
  <si>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</si>
  <si>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</si>
  <si>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</si>
  <si>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</si>
  <si>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</si>
  <si>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</si>
  <si>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</si>
  <si>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</si>
  <si>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</si>
  <si>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</si>
  <si>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</si>
  <si>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</si>
  <si>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</si>
  <si>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</si>
  <si>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</si>
  <si>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</si>
  <si>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</si>
  <si>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</si>
  <si>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</si>
  <si>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</si>
  <si>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</si>
  <si>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</si>
  <si>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</si>
  <si>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</si>
  <si>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</si>
  <si>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</si>
  <si>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</si>
  <si>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</si>
  <si>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</si>
  <si>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</si>
  <si>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</si>
  <si>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</si>
  <si>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</si>
  <si>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</si>
  <si>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</si>
  <si>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</si>
  <si>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</si>
  <si>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</si>
  <si>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</si>
  <si>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</si>
  <si>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</si>
  <si>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</si>
  <si>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</si>
  <si>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</si>
  <si>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</si>
  <si>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</si>
  <si>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</si>
  <si>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</si>
  <si>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</si>
  <si>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</si>
  <si>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</si>
  <si>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</si>
  <si>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</si>
  <si>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</si>
  <si>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</si>
  <si>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</si>
  <si>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</si>
  <si>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</si>
  <si>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</si>
  <si>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</si>
  <si>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</si>
  <si>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</si>
  <si>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</si>
  <si>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</si>
  <si>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</si>
  <si>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</si>
  <si>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</si>
  <si>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</si>
  <si>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</si>
  <si>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</si>
  <si>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</si>
  <si>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</si>
  <si>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</si>
  <si>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</si>
  <si>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</si>
  <si>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</si>
  <si>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</si>
  <si>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</si>
  <si>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</si>
  <si>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</si>
  <si>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</si>
  <si>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</si>
  <si>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</si>
  <si>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</si>
  <si>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</si>
  <si>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</si>
  <si>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</si>
  <si>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</si>
  <si>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</si>
  <si>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</si>
  <si>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</si>
  <si>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</si>
  <si>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</si>
  <si>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</si>
  <si>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</si>
  <si>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</si>
  <si>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</si>
  <si>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</si>
  <si>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</si>
  <si>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</si>
  <si>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</si>
  <si>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</si>
  <si>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</si>
  <si>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</si>
  <si>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</si>
  <si>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</si>
  <si>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</si>
  <si>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</si>
  <si>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</si>
  <si>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</si>
  <si>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</si>
  <si>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</si>
  <si>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</si>
  <si>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</si>
  <si>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</si>
  <si>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</si>
  <si>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</si>
  <si>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</si>
  <si>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</si>
  <si>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</si>
  <si>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</si>
  <si>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</si>
  <si>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</si>
  <si>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</si>
  <si>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</si>
  <si>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</si>
  <si>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</si>
  <si>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</si>
  <si>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</si>
  <si>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</si>
  <si>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</si>
  <si>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</si>
  <si>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</si>
  <si>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</si>
  <si>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</si>
  <si>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</si>
  <si>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</si>
  <si>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</si>
  <si>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</si>
  <si>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</si>
  <si>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</si>
  <si>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</si>
  <si>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</si>
  <si>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</si>
  <si>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</si>
  <si>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</si>
  <si>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</si>
  <si>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</si>
  <si>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</si>
  <si>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</si>
  <si>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</si>
  <si>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</si>
  <si>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</si>
  <si>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</si>
  <si>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</si>
  <si>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</si>
  <si>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</si>
  <si>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</si>
  <si>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</si>
  <si>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</si>
  <si>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</si>
  <si>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</si>
  <si>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</si>
  <si>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</si>
  <si>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</si>
  <si>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</si>
  <si>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</si>
  <si>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</si>
  <si>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</si>
  <si>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</si>
  <si>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</si>
  <si>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</si>
  <si>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</si>
  <si>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</si>
  <si>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</si>
  <si>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</si>
  <si>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</si>
  <si>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</si>
  <si>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</si>
  <si>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</si>
  <si>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</si>
  <si>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</si>
  <si>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</si>
  <si>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</si>
  <si>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</si>
  <si>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</si>
  <si>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</si>
  <si>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</si>
  <si>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</si>
  <si>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</si>
  <si>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</si>
  <si>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</si>
  <si>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</si>
  <si>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</si>
  <si>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</si>
  <si>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</si>
  <si>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</si>
  <si>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</si>
  <si>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</si>
  <si>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</si>
  <si>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</si>
  <si>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</si>
  <si>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</si>
  <si>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</si>
  <si>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</si>
  <si>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</si>
  <si>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</si>
  <si>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</si>
  <si>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</si>
  <si>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</si>
  <si>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</si>
  <si>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</si>
  <si>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</si>
  <si>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</si>
  <si>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</si>
  <si>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</si>
  <si>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</si>
  <si>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</si>
  <si>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</si>
  <si>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</si>
  <si>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</si>
  <si>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</si>
  <si>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</si>
  <si>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</si>
  <si>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</si>
  <si>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</si>
  <si>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</si>
  <si>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</si>
  <si>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</si>
  <si>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</si>
  <si>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</si>
  <si>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</si>
  <si>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</si>
  <si>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</si>
  <si>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</si>
  <si>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</si>
  <si>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</si>
  <si>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</si>
  <si>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</si>
  <si>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</si>
  <si>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</si>
  <si>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</si>
  <si>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</si>
  <si>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</si>
  <si>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</si>
  <si>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</si>
  <si>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</si>
  <si>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</si>
  <si>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</si>
  <si>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</si>
  <si>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</si>
  <si>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</si>
  <si>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</si>
  <si>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</si>
  <si>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</si>
  <si>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</si>
  <si>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</si>
  <si>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</si>
  <si>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</si>
  <si>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</si>
  <si>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</si>
  <si>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</si>
  <si>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</si>
  <si>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</si>
  <si>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</si>
  <si>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</si>
  <si>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</si>
  <si>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</si>
  <si>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</si>
  <si>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</si>
  <si>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</si>
  <si>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</si>
  <si>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</si>
  <si>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</si>
  <si>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</si>
  <si>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</si>
  <si>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</si>
  <si>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</si>
  <si>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</si>
  <si>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</si>
  <si>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</si>
  <si>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</si>
  <si>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</si>
  <si>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</si>
  <si>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</si>
  <si>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</si>
  <si>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</si>
  <si>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</si>
  <si>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</si>
  <si>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</si>
  <si>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</si>
  <si>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</si>
  <si>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</si>
  <si>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</si>
  <si>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</si>
  <si>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</si>
  <si>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</si>
  <si>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</si>
  <si>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</si>
  <si>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</si>
  <si>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</si>
  <si>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</si>
  <si>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</si>
  <si>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</si>
  <si>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</si>
  <si>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</si>
  <si>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</si>
  <si>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</si>
  <si>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</si>
  <si>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</si>
  <si>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</si>
  <si>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</si>
  <si>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</si>
  <si>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</si>
  <si>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</si>
  <si>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</si>
  <si>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</si>
  <si>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</si>
  <si>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</si>
  <si>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</si>
  <si>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</si>
  <si>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</si>
  <si>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</si>
  <si>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</si>
  <si>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</si>
  <si>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</si>
  <si>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</si>
  <si>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</si>
  <si>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</si>
  <si>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</si>
  <si>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</si>
  <si>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</si>
  <si>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</si>
  <si>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</si>
  <si>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</si>
  <si>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</si>
  <si>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</si>
  <si>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</si>
  <si>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</si>
  <si>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</si>
  <si>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</si>
  <si>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</si>
  <si>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</si>
  <si>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</si>
  <si>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</si>
  <si>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</si>
  <si>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</si>
  <si>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</si>
  <si>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</si>
  <si>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</si>
  <si>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</si>
  <si>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</si>
  <si>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</si>
  <si>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</si>
  <si>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</si>
  <si>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</si>
  <si>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</si>
  <si>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</si>
  <si>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</si>
  <si>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</si>
  <si>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</si>
  <si>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</si>
  <si>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</si>
  <si>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</si>
  <si>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</si>
  <si>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</si>
  <si>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</si>
  <si>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</si>
  <si>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</si>
  <si>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</si>
  <si>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</si>
  <si>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</si>
  <si>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</si>
  <si>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</si>
  <si>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</si>
  <si>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</si>
  <si>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</si>
  <si>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</si>
  <si>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</si>
  <si>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</si>
  <si>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</si>
  <si>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</si>
  <si>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</si>
  <si>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</si>
  <si>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</si>
  <si>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</si>
  <si>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</si>
  <si>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</si>
  <si>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</si>
  <si>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</si>
  <si>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</si>
  <si>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</si>
  <si>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</si>
  <si>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</si>
  <si>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</si>
  <si>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</si>
  <si>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</si>
  <si>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</si>
  <si>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</si>
  <si>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</si>
  <si>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</si>
  <si>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</si>
  <si>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</si>
  <si>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</si>
  <si>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</si>
  <si>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</si>
  <si>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</si>
  <si>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</si>
  <si>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</si>
  <si>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</si>
  <si>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</si>
  <si>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</si>
  <si>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</si>
  <si>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</si>
  <si>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</si>
  <si>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</si>
  <si>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</si>
  <si>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</si>
  <si>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</si>
  <si>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</si>
  <si>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</si>
  <si>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</si>
  <si>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</si>
  <si>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</si>
  <si>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</si>
  <si>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</si>
  <si>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</si>
  <si>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</si>
  <si>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</si>
  <si>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</si>
  <si>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</si>
  <si>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</si>
  <si>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</si>
  <si>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</si>
  <si>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</si>
  <si>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</si>
  <si>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</si>
  <si>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</si>
  <si>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</si>
  <si>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</si>
  <si>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</si>
  <si>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</si>
  <si>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</si>
  <si>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</si>
  <si>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</si>
  <si>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</si>
  <si>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</si>
  <si>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</si>
  <si>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</si>
  <si>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</si>
  <si>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</si>
  <si>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</si>
  <si>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</si>
  <si>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</si>
  <si>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</si>
  <si>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</si>
  <si>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</si>
  <si>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</si>
  <si>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</si>
  <si>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</si>
  <si>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</si>
  <si>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</si>
  <si>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</si>
  <si>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</si>
  <si>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</si>
  <si>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</si>
  <si>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</si>
  <si>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</si>
  <si>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</si>
  <si>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</si>
  <si>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</si>
  <si>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</si>
  <si>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</si>
  <si>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</si>
  <si>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</si>
  <si>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</si>
  <si>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</si>
  <si>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</si>
  <si>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</si>
  <si>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</si>
  <si>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</si>
  <si>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</si>
  <si>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</si>
  <si>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</si>
  <si>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</si>
  <si>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</si>
  <si>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</si>
  <si>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</si>
  <si>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</si>
  <si>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</si>
  <si>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</si>
  <si>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</si>
  <si>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</si>
  <si>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</si>
  <si>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</si>
  <si>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</si>
  <si>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</si>
  <si>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</si>
  <si>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</si>
  <si>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</si>
  <si>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</si>
  <si>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</si>
  <si>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</si>
  <si>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</si>
  <si>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</si>
  <si>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</si>
  <si>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</si>
  <si>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</si>
  <si>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</si>
  <si>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</si>
  <si>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</si>
  <si>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</si>
  <si>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</si>
  <si>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</si>
  <si>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</si>
  <si>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</si>
  <si>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</si>
  <si>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</si>
  <si>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</si>
  <si>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</si>
  <si>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</si>
  <si>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</si>
  <si>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</si>
  <si>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</si>
  <si>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</si>
  <si>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</si>
  <si>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</si>
  <si>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</si>
  <si>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</si>
  <si>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</si>
  <si>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</si>
  <si>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</si>
  <si>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</si>
  <si>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</si>
  <si>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</si>
  <si>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</si>
  <si>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</si>
  <si>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</si>
  <si>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</si>
  <si>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</si>
  <si>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</si>
  <si>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</si>
  <si>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</si>
  <si>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</si>
  <si>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</si>
  <si>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</si>
  <si>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</si>
  <si>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</si>
  <si>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</si>
  <si>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</si>
  <si>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</si>
  <si>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</si>
  <si>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</si>
  <si>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</si>
  <si>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</si>
  <si>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</si>
  <si>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</si>
  <si>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</si>
  <si>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</si>
  <si>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</si>
  <si>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</si>
  <si>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</si>
  <si>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</si>
  <si>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</si>
  <si>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</si>
  <si>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</si>
  <si>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</si>
  <si>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</si>
  <si>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</si>
  <si>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</si>
  <si>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</si>
  <si>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</si>
  <si>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</si>
  <si>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</si>
  <si>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</si>
  <si>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</si>
  <si>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</si>
  <si>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</si>
  <si>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</si>
  <si>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</si>
  <si>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</si>
  <si>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</si>
  <si>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</si>
  <si>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</si>
  <si>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</si>
  <si>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</si>
  <si>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</si>
  <si>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</si>
  <si>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</si>
  <si>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</si>
  <si>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</si>
  <si>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</si>
  <si>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</si>
  <si>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</si>
  <si>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</si>
  <si>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</si>
  <si>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</si>
  <si>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</si>
  <si>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</si>
  <si>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</si>
  <si>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</si>
  <si>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</si>
  <si>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</si>
  <si>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</si>
  <si>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</si>
  <si>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</si>
  <si>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</si>
  <si>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</si>
  <si>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</si>
  <si>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</si>
  <si>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</si>
  <si>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</si>
  <si>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</si>
  <si>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</si>
  <si>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</si>
  <si>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</si>
  <si>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</si>
  <si>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</si>
  <si>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</si>
  <si>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</si>
  <si>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</si>
  <si>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</si>
  <si>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</si>
  <si>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</si>
  <si>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</si>
  <si>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</si>
  <si>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</si>
  <si>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</si>
  <si>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</si>
  <si>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</si>
  <si>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</si>
  <si>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</si>
  <si>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</si>
  <si>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</si>
  <si>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</si>
  <si>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</si>
  <si>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</si>
  <si>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</si>
  <si>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</si>
  <si>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</si>
  <si>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</si>
  <si>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</si>
  <si>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</si>
  <si>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</si>
  <si>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</si>
  <si>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</si>
  <si>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</si>
  <si>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</si>
  <si>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</si>
  <si>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</si>
  <si>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</si>
  <si>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</si>
  <si>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</si>
  <si>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</si>
  <si>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</si>
  <si>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</si>
  <si>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</si>
  <si>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</si>
  <si>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</si>
  <si>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</si>
  <si>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</si>
  <si>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</si>
  <si>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</si>
  <si>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</si>
  <si>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</si>
  <si>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</si>
  <si>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</si>
  <si>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</si>
  <si>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</si>
  <si>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</si>
  <si>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</si>
  <si>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</si>
  <si>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</si>
  <si>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</si>
  <si>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</si>
  <si>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</si>
  <si>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</si>
  <si>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</si>
  <si>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</si>
  <si>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</si>
  <si>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</si>
  <si>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</si>
  <si>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</si>
  <si>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</si>
  <si>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</si>
  <si>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</si>
  <si>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</si>
  <si>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</si>
  <si>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</si>
  <si>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</si>
  <si>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</si>
  <si>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</si>
  <si>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</si>
  <si>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</si>
  <si>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</si>
  <si>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</si>
  <si>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</si>
  <si>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</si>
  <si>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</si>
  <si>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</si>
  <si>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</si>
  <si>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</si>
  <si>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</si>
  <si>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</si>
  <si>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</si>
  <si>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</si>
  <si>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</si>
  <si>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</si>
  <si>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</si>
  <si>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</si>
  <si>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</si>
  <si>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</si>
  <si>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</si>
  <si>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</si>
  <si>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</si>
  <si>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</si>
  <si>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</si>
  <si>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</si>
  <si>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</si>
  <si>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</si>
  <si>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</si>
  <si>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</si>
  <si>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</si>
  <si>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</si>
  <si>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</si>
  <si>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</si>
  <si>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</si>
  <si>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</si>
  <si>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</si>
  <si>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</si>
  <si>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</si>
  <si>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</si>
  <si>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</si>
  <si>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</si>
  <si>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</si>
  <si>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</si>
  <si>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</si>
  <si>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</si>
  <si>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</si>
  <si>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</si>
  <si>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</si>
  <si>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</si>
  <si>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</si>
  <si>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</si>
  <si>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</si>
  <si>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</si>
  <si>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</si>
  <si>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</si>
  <si>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</si>
  <si>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</si>
  <si>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</si>
  <si>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</si>
  <si>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</si>
  <si>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</si>
  <si>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</si>
  <si>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</si>
  <si>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</si>
  <si>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</si>
  <si>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</si>
  <si>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</si>
  <si>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</si>
  <si>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</si>
  <si>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</si>
  <si>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</si>
  <si>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</si>
  <si>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</si>
  <si>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</si>
  <si>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</si>
  <si>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</si>
  <si>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</si>
  <si>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</si>
  <si>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</si>
  <si>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</si>
  <si>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</si>
  <si>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</si>
  <si>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</si>
  <si>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</si>
  <si>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</si>
  <si>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</si>
  <si>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</si>
  <si>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</si>
  <si>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</si>
  <si>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</si>
  <si>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</si>
  <si>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</si>
  <si>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</si>
  <si>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</si>
  <si>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</si>
  <si>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</si>
  <si>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</si>
  <si>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</si>
  <si>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</si>
  <si>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</si>
  <si>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</si>
  <si>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</si>
  <si>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</si>
  <si>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</si>
  <si>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</si>
  <si>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</si>
  <si>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</si>
  <si>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</si>
  <si>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</si>
  <si>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</si>
  <si>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</si>
  <si>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</si>
  <si>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</si>
  <si>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</si>
  <si>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</si>
  <si>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</si>
  <si>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</si>
  <si>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</si>
  <si>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</si>
  <si>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</si>
  <si>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</si>
  <si>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</si>
  <si>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</si>
  <si>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</si>
  <si>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</si>
  <si>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</si>
  <si>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</si>
  <si>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</si>
  <si>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</si>
  <si>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</si>
  <si>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</si>
  <si>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</si>
  <si>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</si>
  <si>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</si>
  <si>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</si>
  <si>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</si>
  <si>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</si>
  <si>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</si>
  <si>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</si>
  <si>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</si>
  <si>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</si>
  <si>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</si>
  <si>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</si>
  <si>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</si>
  <si>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</si>
  <si>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</si>
  <si>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</si>
  <si>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</si>
  <si>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</si>
  <si>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</si>
  <si>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</si>
  <si>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</si>
  <si>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</si>
  <si>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</si>
  <si>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</si>
  <si>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</si>
  <si>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</si>
  <si>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</si>
  <si>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</si>
  <si>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</si>
  <si>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</si>
  <si>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</si>
  <si>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</si>
  <si>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</si>
  <si>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</si>
  <si>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</si>
  <si>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</si>
  <si>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</si>
  <si>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</si>
  <si>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</si>
  <si>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</si>
  <si>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</si>
  <si>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</si>
  <si>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</si>
  <si>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</si>
  <si>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</si>
  <si>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</si>
  <si>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</si>
  <si>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</si>
  <si>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</si>
  <si>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</si>
  <si>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</si>
  <si>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</si>
  <si>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</si>
  <si>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</si>
  <si>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</si>
  <si>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</si>
  <si>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</si>
  <si>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</si>
  <si>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</si>
  <si>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</si>
  <si>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</si>
  <si>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</si>
  <si>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</si>
  <si>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</si>
  <si>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</si>
  <si>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</si>
  <si>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</si>
  <si>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</si>
  <si>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</si>
  <si>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</si>
  <si>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</si>
  <si>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</si>
  <si>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</si>
  <si>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</si>
  <si>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</si>
  <si>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</si>
  <si>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</si>
  <si>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</si>
  <si>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</si>
  <si>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</si>
  <si>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</si>
  <si>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</si>
  <si>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</si>
  <si>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</si>
  <si>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</si>
  <si>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</si>
  <si>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</si>
  <si>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</si>
  <si>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</si>
  <si>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</si>
  <si>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</si>
  <si>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</si>
  <si>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</si>
  <si>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</si>
  <si>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</si>
  <si>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</si>
  <si>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</si>
  <si>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</si>
  <si>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</si>
  <si>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</si>
  <si>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</si>
  <si>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</si>
  <si>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</si>
  <si>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</si>
  <si>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</si>
  <si>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</si>
  <si>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</si>
  <si>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</si>
  <si>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</si>
  <si>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</si>
  <si>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</si>
  <si>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</si>
  <si>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</si>
  <si>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</si>
  <si>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</si>
  <si>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</si>
  <si>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</si>
  <si>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</si>
  <si>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</si>
  <si>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</si>
  <si>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</si>
  <si>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</si>
  <si>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</si>
  <si>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</si>
  <si>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</si>
  <si>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</si>
  <si>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</si>
  <si>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</si>
  <si>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</si>
  <si>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</si>
  <si>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</si>
  <si>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</si>
  <si>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</si>
  <si>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</si>
  <si>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</si>
  <si>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</si>
  <si>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</si>
  <si>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</si>
  <si>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</si>
  <si>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</si>
  <si>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</si>
  <si>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</si>
  <si>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</si>
  <si>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</si>
  <si>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</si>
  <si>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</si>
  <si>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</si>
  <si>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</si>
  <si>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</si>
  <si>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</si>
  <si>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</si>
  <si>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</si>
  <si>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</si>
  <si>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</si>
  <si>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</si>
  <si>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</si>
  <si>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</si>
  <si>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</si>
  <si>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</si>
  <si>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</si>
  <si>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</si>
  <si>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</si>
  <si>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</si>
  <si>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</si>
  <si>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</si>
  <si>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</si>
  <si>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</si>
  <si>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</si>
  <si>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</si>
  <si>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</si>
  <si>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</si>
  <si>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</si>
  <si>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</si>
  <si>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</si>
  <si>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</si>
  <si>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</si>
  <si>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</si>
  <si>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</si>
  <si>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</si>
  <si>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</si>
  <si>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</si>
  <si>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</si>
  <si>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</si>
  <si>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</si>
  <si>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</si>
  <si>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</si>
  <si>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</si>
  <si>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</si>
  <si>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</si>
  <si>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</si>
  <si>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</si>
  <si>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</si>
  <si>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</si>
  <si>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</si>
  <si>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</si>
  <si>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</si>
  <si>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</si>
  <si>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</si>
  <si>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</si>
  <si>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</si>
  <si>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</si>
  <si>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</si>
  <si>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</si>
  <si>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</si>
  <si>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</si>
  <si>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</si>
  <si>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</si>
  <si>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</si>
  <si>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</si>
  <si>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</si>
  <si>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</si>
  <si>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</si>
  <si>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</si>
  <si>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</si>
  <si>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</si>
  <si>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</si>
  <si>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</si>
  <si>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</si>
  <si>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</si>
  <si>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</si>
  <si>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</si>
  <si>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</si>
  <si>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</si>
  <si>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</si>
  <si>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</si>
  <si>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</si>
  <si>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</si>
  <si>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</si>
  <si>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</si>
  <si>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</si>
  <si>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</si>
  <si>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</si>
  <si>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</si>
  <si>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</si>
  <si>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</si>
  <si>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</si>
  <si>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</si>
  <si>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</si>
  <si>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</si>
  <si>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</si>
  <si>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</si>
  <si>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</si>
  <si>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</si>
  <si>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</si>
  <si>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</si>
  <si>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</si>
  <si>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</si>
  <si>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</si>
  <si>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</si>
  <si>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</si>
  <si>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</si>
  <si>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</si>
  <si>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</si>
  <si>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</si>
  <si>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</si>
  <si>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</si>
  <si>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</si>
  <si>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</si>
  <si>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</si>
  <si>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</si>
  <si>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</si>
  <si>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</si>
  <si>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</si>
  <si>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</si>
  <si>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</si>
  <si>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</si>
  <si>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</si>
  <si>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</si>
  <si>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</si>
  <si>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</si>
  <si>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</si>
  <si>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</si>
  <si>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</si>
  <si>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</si>
  <si>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</si>
  <si>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</si>
  <si>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</si>
  <si>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</si>
  <si>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</si>
  <si>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</si>
  <si>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</si>
  <si>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</si>
  <si>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</si>
  <si>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</si>
  <si>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</si>
  <si>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</si>
  <si>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</si>
  <si>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</si>
  <si>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</si>
  <si>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</si>
  <si>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</si>
  <si>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</si>
  <si>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</si>
  <si>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</si>
  <si>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</si>
  <si>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</si>
  <si>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</si>
  <si>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</si>
  <si>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</si>
  <si>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</si>
  <si>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</si>
  <si>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</si>
  <si>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</si>
  <si>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</si>
  <si>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</si>
  <si>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</si>
  <si>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</si>
  <si>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</si>
  <si>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</si>
  <si>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</si>
  <si>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</si>
  <si>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</si>
  <si>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</si>
  <si>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</si>
  <si>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</si>
  <si>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</si>
  <si>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</si>
  <si>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</si>
  <si>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</si>
  <si>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</si>
  <si>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</si>
  <si>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</si>
  <si>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</si>
  <si>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</si>
  <si>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</si>
  <si>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</si>
  <si>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</si>
  <si>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</si>
  <si>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</si>
  <si>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</si>
  <si>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</si>
  <si>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</si>
  <si>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</si>
  <si>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</si>
  <si>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</si>
  <si>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</si>
  <si>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</si>
  <si>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</si>
  <si>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</si>
  <si>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</si>
  <si>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</si>
  <si>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</si>
  <si>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</si>
  <si>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</si>
  <si>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</si>
  <si>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</si>
  <si>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</si>
  <si>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</si>
  <si>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</si>
  <si>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</si>
  <si>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</si>
  <si>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</si>
  <si>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</si>
  <si>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</si>
  <si>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</si>
  <si>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</si>
  <si>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</si>
  <si>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</si>
  <si>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</si>
  <si>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</si>
  <si>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</si>
  <si>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</si>
  <si>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</si>
  <si>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</si>
  <si>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</si>
  <si>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</si>
  <si>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</si>
  <si>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</si>
  <si>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</si>
  <si>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</si>
  <si>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</si>
  <si>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</si>
  <si>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</si>
  <si>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</si>
  <si>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</si>
  <si>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</si>
  <si>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</si>
  <si>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</si>
  <si>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</si>
  <si>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</si>
  <si>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</si>
  <si>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</si>
  <si>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</si>
  <si>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</si>
  <si>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</si>
  <si>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</si>
  <si>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</si>
  <si>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</si>
  <si>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</si>
  <si>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</si>
  <si>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</si>
  <si>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</si>
  <si>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</si>
  <si>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</si>
  <si>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</si>
  <si>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</si>
  <si>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</si>
  <si>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</si>
  <si>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</si>
  <si>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</si>
  <si>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</si>
  <si>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</si>
  <si>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</si>
  <si>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</si>
  <si>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</si>
  <si>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</si>
  <si>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</si>
  <si>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</si>
  <si>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</si>
  <si>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</si>
  <si>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</si>
  <si>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</si>
  <si>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</si>
  <si>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</si>
  <si>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</si>
  <si>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</si>
  <si>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</si>
  <si>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</si>
  <si>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</si>
  <si>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</si>
  <si>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</si>
  <si>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</si>
  <si>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</si>
  <si>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</si>
  <si>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</si>
  <si>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</si>
  <si>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</si>
  <si>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</si>
  <si>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</si>
  <si>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</si>
  <si>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</si>
  <si>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</si>
  <si>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</si>
  <si>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</si>
  <si>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</si>
  <si>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</si>
  <si>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</si>
  <si>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</si>
  <si>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</si>
  <si>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</si>
  <si>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</si>
  <si>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</si>
  <si>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</si>
  <si>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</si>
  <si>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</si>
  <si>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</si>
  <si>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</si>
  <si>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</si>
  <si>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</si>
  <si>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</si>
  <si>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</si>
  <si>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</si>
  <si>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</si>
  <si>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</si>
  <si>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</si>
  <si>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</si>
  <si>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</si>
  <si>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</si>
  <si>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</si>
  <si>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</si>
  <si>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</si>
  <si>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</si>
  <si>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</si>
  <si>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</si>
  <si>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</si>
  <si>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</si>
  <si>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</si>
  <si>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</si>
  <si>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</si>
  <si>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</si>
  <si>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</si>
  <si>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</si>
  <si>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</si>
  <si>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</si>
  <si>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</si>
  <si>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</si>
  <si>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</si>
  <si>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</si>
  <si>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</si>
  <si>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</si>
  <si>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</si>
  <si>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</si>
  <si>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</si>
  <si>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</si>
  <si>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</si>
  <si>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</si>
  <si>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</si>
  <si>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</si>
  <si>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</si>
  <si>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</si>
  <si>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</si>
  <si>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</si>
  <si>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</si>
  <si>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</si>
  <si>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</si>
  <si>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</si>
  <si>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</si>
  <si>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</si>
  <si>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</si>
  <si>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</si>
  <si>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</si>
  <si>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</si>
  <si>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</si>
  <si>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</si>
  <si>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</si>
  <si>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</si>
  <si>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</si>
  <si>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</si>
  <si>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</si>
  <si>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</si>
  <si>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</si>
  <si>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</si>
  <si>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</si>
  <si>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</si>
  <si>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</si>
  <si>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</si>
  <si>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</si>
  <si>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</si>
  <si>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</si>
  <si>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</si>
  <si>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</si>
  <si>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</si>
  <si>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</si>
  <si>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</si>
  <si>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</si>
  <si>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</si>
  <si>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</si>
  <si>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</si>
  <si>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</si>
  <si>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</si>
  <si>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</si>
  <si>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</si>
  <si>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</si>
  <si>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</si>
  <si>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</si>
  <si>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</si>
  <si>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</si>
  <si>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</si>
  <si>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</si>
  <si>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</si>
  <si>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</si>
  <si>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</si>
  <si>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</si>
  <si>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</si>
  <si>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</si>
  <si>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</si>
  <si>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</si>
  <si>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</si>
  <si>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</si>
  <si>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</si>
  <si>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</si>
  <si>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</si>
  <si>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</si>
  <si>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</si>
  <si>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</si>
  <si>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</si>
  <si>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</si>
  <si>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</si>
  <si>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</si>
  <si>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</si>
  <si>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</si>
  <si>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</si>
  <si>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</si>
  <si>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</si>
  <si>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</si>
  <si>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</si>
  <si>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</si>
  <si>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</si>
  <si>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</si>
  <si>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</si>
  <si>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</si>
  <si>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</si>
  <si>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</si>
  <si>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</si>
  <si>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</si>
  <si>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</si>
  <si>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</si>
  <si>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</si>
  <si>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</si>
  <si>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</si>
  <si>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</si>
  <si>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</si>
  <si>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</si>
  <si>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</si>
  <si>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</si>
  <si>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</si>
  <si>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</si>
  <si>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</si>
  <si>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</si>
  <si>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</si>
  <si>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</si>
  <si>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</si>
  <si>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</si>
  <si>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</si>
  <si>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</si>
  <si>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</si>
  <si>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</si>
  <si>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</si>
  <si>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</si>
  <si>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</si>
  <si>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</si>
  <si>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</si>
  <si>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</si>
  <si>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</si>
  <si>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</si>
  <si>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</si>
  <si>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</si>
  <si>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</si>
  <si>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</si>
  <si>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</si>
  <si>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</si>
  <si>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</si>
  <si>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</si>
  <si>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</si>
  <si>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</si>
  <si>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</si>
  <si>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</si>
  <si>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</si>
  <si>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</si>
  <si>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</si>
  <si>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</si>
  <si>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</si>
  <si>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</si>
  <si>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</si>
  <si>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</si>
  <si>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</si>
  <si>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</si>
  <si>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</si>
  <si>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</si>
  <si>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</si>
  <si>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</si>
  <si>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</si>
  <si>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</si>
  <si>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</si>
  <si>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</si>
  <si>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</si>
  <si>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</si>
  <si>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</si>
  <si>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</si>
  <si>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</si>
  <si>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</si>
  <si>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</si>
  <si>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</si>
  <si>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</si>
  <si>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</si>
  <si>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</si>
  <si>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</si>
  <si>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</si>
  <si>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</si>
  <si>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</si>
  <si>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</si>
  <si>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</si>
  <si>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</si>
  <si>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</si>
  <si>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</si>
  <si>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</si>
  <si>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</si>
  <si>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</si>
  <si>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</si>
  <si>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</si>
  <si>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</si>
  <si>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</si>
  <si>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</si>
  <si>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</si>
  <si>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</si>
  <si>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</si>
  <si>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</si>
  <si>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</si>
  <si>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</si>
  <si>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</si>
  <si>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</si>
  <si>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</si>
  <si>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</si>
  <si>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</si>
  <si>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</si>
  <si>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</si>
  <si>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</si>
  <si>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</si>
  <si>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</si>
  <si>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</si>
  <si>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</si>
  <si>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</si>
  <si>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</si>
  <si>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</si>
  <si>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</si>
  <si>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</si>
  <si>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</si>
  <si>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</si>
  <si>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</si>
  <si>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</si>
  <si>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</si>
  <si>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</si>
  <si>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</si>
  <si>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</si>
  <si>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</si>
  <si>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</si>
  <si>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</si>
  <si>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</si>
  <si>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</si>
  <si>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</si>
  <si>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</si>
  <si>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</si>
  <si>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</si>
  <si>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</si>
  <si>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</si>
  <si>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</si>
  <si>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</si>
  <si>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</si>
  <si>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</si>
  <si>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</si>
  <si>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</si>
  <si>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</si>
  <si>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</si>
  <si>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</si>
  <si>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</si>
  <si>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</si>
  <si>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</si>
  <si>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</si>
  <si>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</si>
  <si>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</si>
  <si>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</si>
  <si>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</si>
  <si>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</si>
  <si>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</si>
  <si>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</si>
  <si>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</si>
  <si>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</si>
  <si>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</si>
  <si>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</si>
  <si>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</si>
  <si>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</si>
  <si>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</si>
  <si>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</si>
  <si>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</si>
  <si>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</si>
  <si>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</si>
  <si>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</si>
  <si>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</si>
  <si>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</si>
  <si>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</si>
  <si>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</si>
  <si>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</si>
  <si>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</si>
  <si>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</si>
  <si>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</si>
  <si>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</si>
  <si>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</si>
  <si>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</si>
  <si>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</si>
  <si>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</si>
  <si>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</si>
  <si>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</si>
  <si>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</si>
  <si>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</si>
  <si>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</si>
  <si>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</si>
  <si>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</si>
  <si>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</si>
  <si>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</si>
  <si>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</si>
  <si>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</si>
  <si>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</si>
  <si>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</si>
  <si>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</si>
  <si>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</si>
  <si>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</si>
  <si>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</si>
  <si>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</si>
  <si>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</si>
  <si>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</si>
  <si>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</si>
  <si>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</si>
  <si>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</si>
  <si>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</si>
  <si>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</si>
  <si>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</si>
  <si>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</si>
  <si>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</si>
  <si>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</si>
  <si>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</si>
  <si>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</si>
  <si>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</si>
  <si>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</si>
  <si>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</si>
  <si>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</si>
  <si>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</si>
  <si>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</si>
  <si>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</si>
  <si>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</si>
  <si>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</si>
  <si>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</si>
  <si>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</si>
  <si>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</si>
  <si>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</si>
  <si>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</si>
  <si>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</si>
  <si>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</si>
  <si>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</si>
  <si>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</si>
  <si>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</si>
  <si>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</si>
  <si>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</si>
  <si>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</si>
  <si>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</si>
  <si>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</si>
  <si>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</si>
  <si>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</si>
  <si>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</si>
  <si>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</si>
  <si>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</si>
  <si>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</si>
  <si>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</si>
  <si>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</si>
  <si>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</si>
  <si>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</si>
  <si>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</si>
  <si>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</si>
  <si>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</si>
  <si>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</si>
  <si>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</si>
  <si>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</si>
  <si>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</si>
  <si>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</si>
  <si>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</si>
  <si>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</si>
  <si>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</si>
  <si>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</si>
  <si>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</si>
  <si>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</si>
  <si>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</si>
  <si>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</si>
  <si>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</si>
  <si>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</si>
  <si>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</si>
  <si>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</si>
  <si>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</si>
  <si>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</si>
  <si>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</si>
  <si>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</si>
  <si>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</si>
  <si>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</si>
  <si>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</si>
  <si>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</si>
  <si>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</si>
  <si>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</si>
  <si>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</si>
  <si>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</si>
  <si>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</si>
  <si>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</si>
  <si>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</si>
  <si>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</si>
  <si>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</si>
  <si>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</si>
  <si>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</si>
  <si>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</si>
  <si>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</si>
  <si>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</si>
  <si>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</si>
  <si>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</si>
  <si>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</si>
  <si>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</si>
  <si>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</si>
  <si>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</si>
  <si>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</si>
  <si>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</si>
  <si>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</si>
  <si>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</si>
  <si>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</si>
  <si>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</si>
  <si>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</si>
  <si>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</si>
  <si>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</si>
  <si>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</si>
  <si>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</si>
  <si>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</si>
  <si>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</si>
  <si>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</si>
  <si>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</si>
  <si>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</si>
  <si>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</si>
  <si>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</si>
  <si>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</si>
  <si>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</si>
  <si>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</si>
  <si>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</si>
  <si>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</si>
  <si>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</si>
  <si>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</si>
  <si>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</si>
  <si>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</si>
  <si>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</si>
  <si>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</si>
  <si>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</si>
  <si>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</si>
  <si>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</si>
  <si>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</si>
  <si>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</si>
  <si>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</si>
  <si>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</si>
  <si>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</si>
  <si>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</si>
  <si>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</si>
  <si>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</si>
  <si>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</si>
  <si>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</si>
  <si>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</si>
  <si>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</si>
  <si>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</si>
  <si>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</si>
  <si>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</si>
  <si>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</si>
  <si>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</si>
  <si>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</si>
  <si>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</si>
  <si>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</si>
  <si>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</si>
  <si>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</si>
  <si>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</si>
  <si>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</si>
  <si>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</si>
  <si>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</si>
  <si>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</si>
  <si>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</si>
  <si>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</si>
  <si>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</si>
  <si>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</si>
  <si>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</si>
  <si>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</si>
  <si>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</si>
  <si>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</si>
  <si>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</si>
  <si>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</si>
  <si>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</si>
  <si>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</si>
  <si>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</si>
  <si>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</si>
  <si>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</si>
  <si>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</si>
  <si>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</si>
  <si>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</si>
  <si>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</si>
  <si>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</si>
  <si>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</si>
  <si>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</si>
  <si>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</si>
  <si>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</si>
  <si>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</si>
  <si>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</si>
  <si>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</si>
  <si>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</si>
  <si>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</si>
  <si>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</si>
  <si>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</si>
  <si>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</si>
  <si>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</si>
  <si>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</si>
  <si>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</si>
  <si>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</si>
  <si>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</si>
  <si>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</si>
  <si>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</si>
  <si>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</si>
  <si>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</si>
  <si>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</si>
  <si>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</si>
  <si>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</si>
  <si>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</si>
  <si>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</si>
  <si>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</si>
  <si>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</si>
  <si>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</si>
  <si>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</si>
  <si>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</si>
  <si>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</si>
  <si>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</si>
  <si>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</si>
  <si>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</si>
  <si>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</si>
  <si>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</si>
  <si>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</si>
  <si>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</si>
  <si>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</si>
  <si>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</si>
  <si>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</si>
  <si>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</si>
  <si>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</si>
  <si>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</si>
  <si>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</si>
  <si>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</si>
  <si>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</si>
  <si>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</si>
  <si>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</si>
  <si>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</si>
  <si>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</si>
  <si>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</si>
  <si>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</si>
  <si>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</si>
  <si>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</si>
  <si>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</si>
  <si>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</si>
  <si>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</si>
  <si>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</si>
  <si>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</si>
  <si>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</si>
  <si>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</si>
  <si>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</si>
  <si>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</si>
  <si>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</si>
  <si>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</si>
  <si>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</si>
  <si>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</si>
  <si>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</si>
  <si>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</si>
  <si>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</si>
  <si>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</si>
  <si>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</si>
  <si>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</si>
  <si>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</si>
  <si>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</si>
  <si>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</si>
  <si>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</si>
  <si>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</si>
  <si>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</si>
  <si>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</si>
  <si>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</si>
  <si>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</si>
  <si>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</si>
  <si>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</si>
  <si>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</si>
  <si>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</si>
  <si>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</si>
  <si>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</si>
  <si>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</si>
  <si>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</si>
  <si>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</si>
  <si>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</si>
  <si>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</si>
  <si>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</si>
  <si>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</si>
  <si>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</si>
  <si>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</si>
  <si>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</si>
  <si>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</si>
  <si>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</si>
  <si>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</si>
  <si>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</si>
  <si>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</si>
  <si>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</si>
  <si>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</si>
  <si>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</si>
  <si>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</si>
  <si>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</si>
  <si>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</si>
  <si>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</si>
  <si>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</si>
  <si>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</si>
  <si>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</si>
  <si>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</si>
  <si>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</si>
  <si>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</si>
  <si>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</si>
  <si>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</si>
  <si>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</si>
  <si>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</si>
  <si>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</si>
  <si>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</si>
  <si>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</si>
  <si>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</si>
  <si>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</si>
  <si>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</si>
  <si>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</si>
  <si>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</si>
  <si>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</si>
  <si>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</si>
  <si>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</si>
  <si>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</si>
  <si>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</si>
  <si>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</si>
  <si>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</si>
  <si>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</si>
  <si>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</si>
  <si>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</si>
  <si>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</si>
  <si>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</si>
  <si>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</si>
  <si>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</si>
  <si>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</si>
  <si>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</si>
  <si>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</si>
  <si>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</si>
  <si>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</si>
  <si>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</si>
  <si>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</si>
  <si>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</si>
  <si>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</si>
  <si>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</si>
  <si>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</si>
  <si>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</si>
  <si>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</si>
  <si>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</si>
  <si>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PCM-20251119-00001952</t>
  </si>
  <si>
    <t xml:space="preserve">Access night issue, USF area </t>
  </si>
  <si>
    <t>PCM-20251119-00002121</t>
  </si>
  <si>
    <t>20 mins</t>
  </si>
  <si>
    <t>NO PCM</t>
  </si>
  <si>
    <t>40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</si>
  <si>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</si>
  <si>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</si>
  <si>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</si>
  <si>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</si>
  <si>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</si>
  <si>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</si>
  <si>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</si>
  <si>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</si>
  <si>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PCM-20251119-00002118</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</si>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</sst>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 totalsRowShown="0" headerRowDxfId="174" dataDxfId="173" headerRowBorderDxfId="171" tableBorderDxfId="172" totalsRowBorderDxfId="170">
  <autoFilter ref="A1:L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80" totalsRowShown="0" headerRowDxfId="48" dataDxfId="47" headerRowBorderDxfId="45" tableBorderDxfId="46" totalsRowBorderDxfId="44">
  <autoFilter ref="A1:L48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8" totalsRowShown="0" headerRowDxfId="31" dataDxfId="30" headerRowBorderDxfId="28" tableBorderDxfId="29">
  <autoFilter ref="A1:L13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6" totalsRowShown="0" headerRowDxfId="15" dataDxfId="14" headerRowBorderDxfId="12" tableBorderDxfId="13">
  <autoFilter ref="A1:L5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7"/>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318.03588888888771</v>
      </c>
      <c r="H2" s="76">
        <v>45662.943402777775</v>
      </c>
      <c r="I2" s="59" t="str">
        <f>IFERROR(VLOOKUP(D2,DB!A:F,6,0),"")</f>
        <v>Generator-SG</v>
      </c>
      <c r="J2" s="59" t="str">
        <f>IFERROR(VLOOKUP(D2,DB!A:G,7,0),"")</f>
        <v>Dead</v>
      </c>
      <c r="K2" s="67" t="s">
        <v>39022</v>
      </c>
      <c r="L2" s="65" t="str">
        <f>IFERROR(VLOOKUP(D2,DB!A:I,9,0),"")</f>
        <v>Latis</v>
      </c>
    </row>
    <row r="3" spans="1:15" ht="15" customHeight="1">
      <c r="A3" s="140"/>
      <c r="B3" s="141" t="str">
        <f>IFERROR(VLOOKUP(D3,DB!A:K,11,0),"")</f>
        <v/>
      </c>
      <c r="C3" s="141"/>
      <c r="D3" s="78"/>
      <c r="E3" s="142"/>
      <c r="F3" s="143"/>
      <c r="G3" s="144">
        <f ca="1">IFERROR(NOW()-F3,"")</f>
        <v>45980.984314814814</v>
      </c>
      <c r="H3" s="143"/>
      <c r="I3" s="141" t="str">
        <f>IFERROR(VLOOKUP(D3,DB!A:F,6,0),"")</f>
        <v/>
      </c>
      <c r="J3" s="141" t="str">
        <f>IFERROR(VLOOKUP(D3,DB!A:G,7,0),"")</f>
        <v/>
      </c>
      <c r="K3" s="145"/>
      <c r="L3" s="146" t="str">
        <f>IFERROR(VLOOKUP(D3,DB!A:I,9,0),"")</f>
        <v/>
      </c>
    </row>
    <row r="4" spans="1:15" ht="15" customHeight="1">
      <c r="A4" s="128"/>
      <c r="B4" s="129" t="str">
        <f>IFERROR(VLOOKUP(D9,DB!A:K,11,0),"")</f>
        <v/>
      </c>
      <c r="C4" s="129"/>
      <c r="D4" s="129"/>
      <c r="E4" s="130"/>
      <c r="F4" s="127"/>
      <c r="G4" s="131">
        <f ca="1">IFERROR(NOW()-F4,"")</f>
        <v>45980.984314814814</v>
      </c>
      <c r="H4" s="127"/>
      <c r="I4" s="129" t="str">
        <f>IFERROR(VLOOKUP(D9,DB!A:F,6,0),"")</f>
        <v/>
      </c>
      <c r="J4" s="129" t="str">
        <f>IFERROR(VLOOKUP(D9,DB!A:G,7,0),"")</f>
        <v/>
      </c>
      <c r="K4" s="132"/>
      <c r="L4" s="133" t="str">
        <f>IFERROR(VLOOKUP(D9,DB!A:I,9,0),"")</f>
        <v/>
      </c>
    </row>
    <row r="5" spans="1:15" ht="15" customHeight="1">
      <c r="A5" s="128"/>
      <c r="B5" s="129" t="str">
        <f>IFERROR(VLOOKUP(D10,DB!A:K,11,0),"")</f>
        <v/>
      </c>
      <c r="C5" s="129"/>
      <c r="D5" s="129"/>
      <c r="E5" s="130"/>
      <c r="F5" s="127"/>
      <c r="G5" s="131">
        <f ca="1">IFERROR(NOW()-F5,"")</f>
        <v>45980.984314814814</v>
      </c>
      <c r="H5" s="127"/>
      <c r="I5" s="129" t="str">
        <f>IFERROR(VLOOKUP(D10,DB!A:F,6,0),"")</f>
        <v/>
      </c>
      <c r="J5" s="129" t="str">
        <f>IFERROR(VLOOKUP(D10,DB!A:G,7,0),"")</f>
        <v/>
      </c>
      <c r="K5" s="132"/>
      <c r="L5" s="133" t="str">
        <f>IFERROR(VLOOKUP(D10,DB!A:I,9,0),"")</f>
        <v/>
      </c>
    </row>
    <row r="6" spans="1:15" ht="15" customHeight="1">
      <c r="A6" s="128"/>
      <c r="B6" s="129" t="str">
        <f>IFERROR(VLOOKUP(D11,DB!A:K,11,0),"")</f>
        <v/>
      </c>
      <c r="C6" s="129"/>
      <c r="D6" s="129"/>
      <c r="E6" s="130"/>
      <c r="F6" s="127"/>
      <c r="G6" s="131">
        <f ca="1">IFERROR(NOW()-F6,"")</f>
        <v>45980.984314814814</v>
      </c>
      <c r="H6" s="127"/>
      <c r="I6" s="129" t="str">
        <f>IFERROR(VLOOKUP(D11,DB!A:F,6,0),"")</f>
        <v/>
      </c>
      <c r="J6" s="129" t="str">
        <f>IFERROR(VLOOKUP(D11,DB!A:G,7,0),"")</f>
        <v/>
      </c>
      <c r="K6" s="132"/>
      <c r="L6" s="133" t="str">
        <f>IFERROR(VLOOKUP(D11,DB!A:I,9,0),"")</f>
        <v/>
      </c>
    </row>
    <row r="7" spans="1:15" ht="15" customHeight="1">
      <c r="A7" s="128"/>
      <c r="B7" s="129" t="str">
        <f>IFERROR(VLOOKUP(D12,DB!A:K,11,0),"")</f>
        <v/>
      </c>
      <c r="C7" s="129"/>
      <c r="D7" s="129"/>
      <c r="E7" s="130"/>
      <c r="F7" s="127"/>
      <c r="G7" s="131">
        <f ca="1">IFERROR(NOW()-F7,"")</f>
        <v>45980.984314814814</v>
      </c>
      <c r="H7" s="127"/>
      <c r="I7" s="129" t="str">
        <f>IFERROR(VLOOKUP(D12,DB!A:F,6,0),"")</f>
        <v/>
      </c>
      <c r="J7" s="129" t="str">
        <f>IFERROR(VLOOKUP(D12,DB!A:G,7,0),"")</f>
        <v/>
      </c>
      <c r="K7" s="132"/>
      <c r="L7" s="133" t="str">
        <f>IFERROR(VLOOKUP(D12,DB!A:I,9,0),"")</f>
        <v/>
      </c>
    </row>
    <row r="8" spans="1:15" ht="15" customHeight="1">
      <c r="A8" s="128"/>
      <c r="B8" s="129" t="str">
        <f>IFERROR(VLOOKUP(D13,DB!A:K,11,0),"")</f>
        <v/>
      </c>
      <c r="C8" s="129"/>
      <c r="D8" s="129"/>
      <c r="E8" s="130"/>
      <c r="F8" s="127"/>
      <c r="G8" s="131">
        <f ca="1">IFERROR(NOW()-F8,"")</f>
        <v>45980.984314814814</v>
      </c>
      <c r="H8" s="127"/>
      <c r="I8" s="129" t="str">
        <f>IFERROR(VLOOKUP(D13,DB!A:F,6,0),"")</f>
        <v/>
      </c>
      <c r="J8" s="129" t="str">
        <f>IFERROR(VLOOKUP(D13,DB!A:G,7,0),"")</f>
        <v/>
      </c>
      <c r="K8" s="132"/>
      <c r="L8" s="133" t="str">
        <f>IFERROR(VLOOKUP(D13,DB!A:I,9,0),"")</f>
        <v/>
      </c>
    </row>
    <row r="9" spans="1:15" ht="15" customHeight="1">
      <c r="A9" s="128"/>
      <c r="B9" s="129" t="str">
        <f>IFERROR(VLOOKUP(D14,DB!A:K,11,0),"")</f>
        <v/>
      </c>
      <c r="C9" s="129"/>
      <c r="D9" s="129"/>
      <c r="E9" s="130"/>
      <c r="F9" s="127"/>
      <c r="G9" s="131">
        <f ca="1">IFERROR(NOW()-F9,"")</f>
        <v>45980.984314814814</v>
      </c>
      <c r="H9" s="127"/>
      <c r="I9" s="129" t="str">
        <f>IFERROR(VLOOKUP(D14,DB!A:F,6,0),"")</f>
        <v/>
      </c>
      <c r="J9" s="129" t="str">
        <f>IFERROR(VLOOKUP(D14,DB!A:G,7,0),"")</f>
        <v/>
      </c>
      <c r="K9" s="132"/>
      <c r="L9" s="133" t="str">
        <f>IFERROR(VLOOKUP(D14,DB!A:I,9,0),"")</f>
        <v/>
      </c>
    </row>
    <row r="10" spans="1:15" ht="15" customHeight="1">
      <c r="A10" s="128"/>
      <c r="B10" s="129" t="str">
        <f>IFERROR(VLOOKUP(D15,DB!A:K,11,0),"")</f>
        <v/>
      </c>
      <c r="C10" s="129"/>
      <c r="D10" s="129"/>
      <c r="E10" s="130"/>
      <c r="F10" s="127"/>
      <c r="G10" s="131">
        <f ca="1">IFERROR(NOW()-F10,"")</f>
        <v>45980.984314814814</v>
      </c>
      <c r="H10" s="127"/>
      <c r="I10" s="129" t="str">
        <f>IFERROR(VLOOKUP(D15,DB!A:F,6,0),"")</f>
        <v/>
      </c>
      <c r="J10" s="129" t="str">
        <f>IFERROR(VLOOKUP(D15,DB!A:G,7,0),"")</f>
        <v/>
      </c>
      <c r="K10" s="132"/>
      <c r="L10" s="133" t="str">
        <f>IFERROR(VLOOKUP(D15,DB!A:I,9,0),"")</f>
        <v/>
      </c>
    </row>
    <row r="11" spans="1:15" ht="15" customHeight="1">
      <c r="A11" s="128"/>
      <c r="B11" s="129" t="str">
        <f>IFERROR(VLOOKUP(D16,DB!A:K,11,0),"")</f>
        <v/>
      </c>
      <c r="C11" s="129"/>
      <c r="D11" s="129"/>
      <c r="E11" s="130"/>
      <c r="F11" s="127"/>
      <c r="G11" s="131">
        <f ca="1">IFERROR(NOW()-F11,"")</f>
        <v>45980.984314814814</v>
      </c>
      <c r="H11" s="127"/>
      <c r="I11" s="129" t="str">
        <f>IFERROR(VLOOKUP(D16,DB!A:F,6,0),"")</f>
        <v/>
      </c>
      <c r="J11" s="129" t="str">
        <f>IFERROR(VLOOKUP(D16,DB!A:G,7,0),"")</f>
        <v/>
      </c>
      <c r="K11" s="132"/>
      <c r="L11" s="133" t="str">
        <f>IFERROR(VLOOKUP(D16,DB!A:I,9,0),"")</f>
        <v/>
      </c>
    </row>
    <row r="12" spans="1:15" ht="15" customHeight="1">
      <c r="A12" s="128"/>
      <c r="B12" s="129" t="str">
        <f>IFERROR(VLOOKUP(D17,DB!A:K,11,0),"")</f>
        <v/>
      </c>
      <c r="C12" s="129"/>
      <c r="D12" s="129"/>
      <c r="E12" s="130"/>
      <c r="F12" s="127"/>
      <c r="G12" s="131">
        <f ca="1">IFERROR(NOW()-F12,"")</f>
        <v>45980.984314814814</v>
      </c>
      <c r="H12" s="127"/>
      <c r="I12" s="129" t="str">
        <f>IFERROR(VLOOKUP(D17,DB!A:F,6,0),"")</f>
        <v/>
      </c>
      <c r="J12" s="129" t="str">
        <f>IFERROR(VLOOKUP(D17,DB!A:G,7,0),"")</f>
        <v/>
      </c>
      <c r="K12" s="132"/>
      <c r="L12" s="133" t="str">
        <f>IFERROR(VLOOKUP(D17,DB!A:I,9,0),"")</f>
        <v/>
      </c>
    </row>
    <row r="13" spans="1:15" ht="15" customHeight="1">
      <c r="A13" s="128"/>
      <c r="B13" s="129" t="str">
        <f>IFERROR(VLOOKUP(D18,DB!A:K,11,0),"")</f>
        <v/>
      </c>
      <c r="C13" s="129"/>
      <c r="D13" s="129"/>
      <c r="E13" s="130"/>
      <c r="F13" s="127"/>
      <c r="G13" s="131">
        <f ca="1">IFERROR(NOW()-F13,"")</f>
        <v>45980.984314814814</v>
      </c>
      <c r="H13" s="127"/>
      <c r="I13" s="129" t="str">
        <f>IFERROR(VLOOKUP(D18,DB!A:F,6,0),"")</f>
        <v/>
      </c>
      <c r="J13" s="129" t="str">
        <f>IFERROR(VLOOKUP(D18,DB!A:G,7,0),"")</f>
        <v/>
      </c>
      <c r="K13" s="132"/>
      <c r="L13" s="133" t="str">
        <f>IFERROR(VLOOKUP(D18,DB!A:I,9,0),"")</f>
        <v/>
      </c>
    </row>
    <row r="14" spans="1:15" ht="15" customHeight="1">
      <c r="A14" s="128"/>
      <c r="B14" s="129" t="str">
        <f>IFERROR(VLOOKUP(D19,DB!A:K,11,0),"")</f>
        <v/>
      </c>
      <c r="C14" s="129"/>
      <c r="D14" s="129"/>
      <c r="E14" s="130"/>
      <c r="F14" s="127"/>
      <c r="G14" s="131">
        <f ca="1">IFERROR(NOW()-F14,"")</f>
        <v>45980.984314814814</v>
      </c>
      <c r="H14" s="127"/>
      <c r="I14" s="129" t="str">
        <f>IFERROR(VLOOKUP(D19,DB!A:F,6,0),"")</f>
        <v/>
      </c>
      <c r="J14" s="129" t="str">
        <f>IFERROR(VLOOKUP(D19,DB!A:G,7,0),"")</f>
        <v/>
      </c>
      <c r="K14" s="132"/>
      <c r="L14" s="133" t="str">
        <f>IFERROR(VLOOKUP(D19,DB!A:I,9,0),"")</f>
        <v/>
      </c>
    </row>
    <row r="15" spans="1:15" ht="15" customHeight="1">
      <c r="A15" s="128"/>
      <c r="B15" s="129" t="str">
        <f>IFERROR(VLOOKUP(D20,DB!A:K,11,0),"")</f>
        <v/>
      </c>
      <c r="C15" s="129"/>
      <c r="D15" s="129"/>
      <c r="E15" s="130"/>
      <c r="F15" s="127"/>
      <c r="G15" s="131">
        <f ca="1">IFERROR(NOW()-F15,"")</f>
        <v>45980.984314814814</v>
      </c>
      <c r="H15" s="127"/>
      <c r="I15" s="129" t="str">
        <f>IFERROR(VLOOKUP(D20,DB!A:F,6,0),"")</f>
        <v/>
      </c>
      <c r="J15" s="129" t="str">
        <f>IFERROR(VLOOKUP(D20,DB!A:G,7,0),"")</f>
        <v/>
      </c>
      <c r="K15" s="132"/>
      <c r="L15" s="133" t="str">
        <f>IFERROR(VLOOKUP(D20,DB!A:I,9,0),"")</f>
        <v/>
      </c>
    </row>
    <row r="16" spans="1:15" ht="15" customHeight="1">
      <c r="A16" s="128"/>
      <c r="B16" s="129" t="str">
        <f>IFERROR(VLOOKUP(D21,DB!A:K,11,0),"")</f>
        <v/>
      </c>
      <c r="C16" s="129"/>
      <c r="D16" s="129"/>
      <c r="E16" s="130"/>
      <c r="F16" s="127"/>
      <c r="G16" s="131">
        <f ca="1">IFERROR(NOW()-F16,"")</f>
        <v>45980.984314814814</v>
      </c>
      <c r="H16" s="127"/>
      <c r="I16" s="129" t="str">
        <f>IFERROR(VLOOKUP(D21,DB!A:F,6,0),"")</f>
        <v/>
      </c>
      <c r="J16" s="129" t="str">
        <f>IFERROR(VLOOKUP(D21,DB!A:G,7,0),"")</f>
        <v/>
      </c>
      <c r="K16" s="132"/>
      <c r="L16" s="133" t="str">
        <f>IFERROR(VLOOKUP(D21,DB!A:I,9,0),"")</f>
        <v/>
      </c>
    </row>
    <row r="17" spans="1:12" ht="15" customHeight="1">
      <c r="A17" s="128"/>
      <c r="B17" s="129" t="str">
        <f>IFERROR(VLOOKUP(D22,DB!A:K,11,0),"")</f>
        <v/>
      </c>
      <c r="C17" s="129"/>
      <c r="D17" s="129"/>
      <c r="E17" s="130"/>
      <c r="F17" s="127"/>
      <c r="G17" s="131">
        <f ca="1">IFERROR(NOW()-F17,"")</f>
        <v>45980.984314814814</v>
      </c>
      <c r="H17" s="127"/>
      <c r="I17" s="129" t="str">
        <f>IFERROR(VLOOKUP(D22,DB!A:F,6,0),"")</f>
        <v/>
      </c>
      <c r="J17" s="129" t="str">
        <f>IFERROR(VLOOKUP(D22,DB!A:G,7,0),"")</f>
        <v/>
      </c>
      <c r="K17" s="132"/>
      <c r="L17" s="133" t="str">
        <f>IFERROR(VLOOKUP(D22,DB!A:I,9,0),"")</f>
        <v/>
      </c>
    </row>
    <row r="18" spans="1:12" ht="15" customHeight="1">
      <c r="A18" s="128"/>
      <c r="B18" s="129" t="str">
        <f>IFERROR(VLOOKUP(D23,DB!A:K,11,0),"")</f>
        <v/>
      </c>
      <c r="C18" s="129"/>
      <c r="D18" s="129"/>
      <c r="E18" s="130"/>
      <c r="F18" s="127"/>
      <c r="G18" s="131">
        <f ca="1">IFERROR(NOW()-F18,"")</f>
        <v>45980.984314814814</v>
      </c>
      <c r="H18" s="127"/>
      <c r="I18" s="129" t="str">
        <f>IFERROR(VLOOKUP(D23,DB!A:F,6,0),"")</f>
        <v/>
      </c>
      <c r="J18" s="129" t="str">
        <f>IFERROR(VLOOKUP(D23,DB!A:G,7,0),"")</f>
        <v/>
      </c>
      <c r="K18" s="132"/>
      <c r="L18" s="133" t="str">
        <f>IFERROR(VLOOKUP(D23,DB!A:I,9,0),"")</f>
        <v/>
      </c>
    </row>
    <row r="19" spans="1:12" ht="15" customHeight="1">
      <c r="A19" s="128"/>
      <c r="B19" s="129" t="str">
        <f>IFERROR(VLOOKUP(D24,DB!A:K,11,0),"")</f>
        <v/>
      </c>
      <c r="C19" s="129"/>
      <c r="D19" s="129"/>
      <c r="E19" s="130"/>
      <c r="F19" s="127"/>
      <c r="G19" s="131">
        <f ca="1">IFERROR(NOW()-F19,"")</f>
        <v>45980.984314814814</v>
      </c>
      <c r="H19" s="127"/>
      <c r="I19" s="129" t="str">
        <f>IFERROR(VLOOKUP(D24,DB!A:F,6,0),"")</f>
        <v/>
      </c>
      <c r="J19" s="129" t="str">
        <f>IFERROR(VLOOKUP(D24,DB!A:G,7,0),"")</f>
        <v/>
      </c>
      <c r="K19" s="132"/>
      <c r="L19" s="133" t="str">
        <f>IFERROR(VLOOKUP(D24,DB!A:I,9,0),"")</f>
        <v/>
      </c>
    </row>
    <row r="20" spans="1:12" ht="15" customHeight="1">
      <c r="A20" s="128"/>
      <c r="B20" s="129" t="str">
        <f>IFERROR(VLOOKUP(D25,DB!A:K,11,0),"")</f>
        <v/>
      </c>
      <c r="C20" s="129"/>
      <c r="D20" s="129"/>
      <c r="E20" s="130"/>
      <c r="F20" s="127"/>
      <c r="G20" s="131">
        <f ca="1">IFERROR(NOW()-F20,"")</f>
        <v>45980.984314814814</v>
      </c>
      <c r="H20" s="127"/>
      <c r="I20" s="129" t="str">
        <f>IFERROR(VLOOKUP(D25,DB!A:F,6,0),"")</f>
        <v/>
      </c>
      <c r="J20" s="129" t="str">
        <f>IFERROR(VLOOKUP(D25,DB!A:G,7,0),"")</f>
        <v/>
      </c>
      <c r="K20" s="132"/>
      <c r="L20" s="133" t="str">
        <f>IFERROR(VLOOKUP(D25,DB!A:I,9,0),"")</f>
        <v/>
      </c>
    </row>
    <row r="21" spans="1:12" ht="15" customHeight="1">
      <c r="A21" s="128"/>
      <c r="B21" s="129" t="str">
        <f>IFERROR(VLOOKUP(D26,DB!A:K,11,0),"")</f>
        <v/>
      </c>
      <c r="C21" s="129"/>
      <c r="D21" s="129"/>
      <c r="E21" s="130"/>
      <c r="F21" s="127"/>
      <c r="G21" s="131">
        <f ca="1">IFERROR(NOW()-F21,"")</f>
        <v>45980.984314814814</v>
      </c>
      <c r="H21" s="127"/>
      <c r="I21" s="129" t="str">
        <f>IFERROR(VLOOKUP(D26,DB!A:F,6,0),"")</f>
        <v/>
      </c>
      <c r="J21" s="129" t="str">
        <f>IFERROR(VLOOKUP(D26,DB!A:G,7,0),"")</f>
        <v/>
      </c>
      <c r="K21" s="132"/>
      <c r="L21" s="133" t="str">
        <f>IFERROR(VLOOKUP(D26,DB!A:I,9,0),"")</f>
        <v/>
      </c>
    </row>
    <row r="22" spans="1:12" ht="15" customHeight="1">
      <c r="A22" s="128"/>
      <c r="B22" s="129" t="str">
        <f>IFERROR(VLOOKUP(D27,DB!A:K,11,0),"")</f>
        <v/>
      </c>
      <c r="C22" s="129"/>
      <c r="D22" s="129"/>
      <c r="E22" s="130"/>
      <c r="F22" s="127"/>
      <c r="G22" s="131">
        <f ca="1">IFERROR(NOW()-F22,"")</f>
        <v>45980.984314814814</v>
      </c>
      <c r="H22" s="127"/>
      <c r="I22" s="129" t="str">
        <f>IFERROR(VLOOKUP(D27,DB!A:F,6,0),"")</f>
        <v/>
      </c>
      <c r="J22" s="129" t="str">
        <f>IFERROR(VLOOKUP(D27,DB!A:G,7,0),"")</f>
        <v/>
      </c>
      <c r="K22" s="132"/>
      <c r="L22" s="133" t="str">
        <f>IFERROR(VLOOKUP(D27,DB!A:I,9,0),"")</f>
        <v/>
      </c>
    </row>
    <row r="23" spans="1:12" ht="15" customHeight="1">
      <c r="A23" s="128"/>
      <c r="B23" s="129" t="str">
        <f>IFERROR(VLOOKUP(D28,DB!A:K,11,0),"")</f>
        <v/>
      </c>
      <c r="C23" s="129"/>
      <c r="D23" s="129"/>
      <c r="E23" s="130"/>
      <c r="F23" s="127"/>
      <c r="G23" s="131">
        <f ca="1">IFERROR(NOW()-F23,"")</f>
        <v>45980.984314814814</v>
      </c>
      <c r="H23" s="127"/>
      <c r="I23" s="129" t="str">
        <f>IFERROR(VLOOKUP(D28,DB!A:F,6,0),"")</f>
        <v/>
      </c>
      <c r="J23" s="129" t="str">
        <f>IFERROR(VLOOKUP(D28,DB!A:G,7,0),"")</f>
        <v/>
      </c>
      <c r="K23" s="132"/>
      <c r="L23" s="133" t="str">
        <f>IFERROR(VLOOKUP(D28,DB!A:I,9,0),"")</f>
        <v/>
      </c>
    </row>
    <row r="24" spans="1:12" ht="15" customHeight="1">
      <c r="A24" s="128"/>
      <c r="B24" s="129" t="str">
        <f>IFERROR(VLOOKUP(D29,DB!A:K,11,0),"")</f>
        <v/>
      </c>
      <c r="C24" s="129"/>
      <c r="D24" s="129"/>
      <c r="E24" s="130"/>
      <c r="F24" s="127"/>
      <c r="G24" s="131">
        <f ca="1">IFERROR(NOW()-F24,"")</f>
        <v>45980.984314814814</v>
      </c>
      <c r="H24" s="127"/>
      <c r="I24" s="129" t="str">
        <f>IFERROR(VLOOKUP(D29,DB!A:F,6,0),"")</f>
        <v/>
      </c>
      <c r="J24" s="129" t="str">
        <f>IFERROR(VLOOKUP(D29,DB!A:G,7,0),"")</f>
        <v/>
      </c>
      <c r="K24" s="132"/>
      <c r="L24" s="133" t="str">
        <f>IFERROR(VLOOKUP(D29,DB!A:I,9,0),"")</f>
        <v/>
      </c>
    </row>
    <row r="25" spans="1:12" ht="15" customHeight="1">
      <c r="A25" s="128"/>
      <c r="B25" s="129" t="str">
        <f>IFERROR(VLOOKUP(D30,DB!A:K,11,0),"")</f>
        <v/>
      </c>
      <c r="C25" s="129"/>
      <c r="D25" s="129"/>
      <c r="E25" s="130"/>
      <c r="F25" s="127"/>
      <c r="G25" s="131">
        <f ca="1">IFERROR(NOW()-F25,"")</f>
        <v>45980.984314814814</v>
      </c>
      <c r="H25" s="127"/>
      <c r="I25" s="129" t="str">
        <f>IFERROR(VLOOKUP(D30,DB!A:F,6,0),"")</f>
        <v/>
      </c>
      <c r="J25" s="129" t="str">
        <f>IFERROR(VLOOKUP(D30,DB!A:G,7,0),"")</f>
        <v/>
      </c>
      <c r="K25" s="132"/>
      <c r="L25" s="133" t="str">
        <f>IFERROR(VLOOKUP(D30,DB!A:I,9,0),"")</f>
        <v/>
      </c>
    </row>
    <row r="26" spans="1:12" ht="15" customHeight="1">
      <c r="A26" s="128"/>
      <c r="B26" s="129" t="str">
        <f>IFERROR(VLOOKUP(D31,DB!A:K,11,0),"")</f>
        <v/>
      </c>
      <c r="C26" s="129"/>
      <c r="D26" s="129"/>
      <c r="E26" s="130"/>
      <c r="F26" s="127"/>
      <c r="G26" s="131">
        <f ca="1">IFERROR(NOW()-F26,"")</f>
        <v>45980.984314814814</v>
      </c>
      <c r="H26" s="127"/>
      <c r="I26" s="129" t="str">
        <f>IFERROR(VLOOKUP(D31,DB!A:F,6,0),"")</f>
        <v/>
      </c>
      <c r="J26" s="129" t="str">
        <f>IFERROR(VLOOKUP(D31,DB!A:G,7,0),"")</f>
        <v/>
      </c>
      <c r="K26" s="132"/>
      <c r="L26" s="133" t="str">
        <f>IFERROR(VLOOKUP(D31,DB!A:I,9,0),"")</f>
        <v/>
      </c>
    </row>
    <row r="27" spans="1:12" ht="15" customHeight="1">
      <c r="A27" s="128"/>
      <c r="B27" s="129" t="str">
        <f>IFERROR(VLOOKUP(#REF!,DB!A:K,11,0),"")</f>
        <v/>
      </c>
      <c r="C27" s="129"/>
      <c r="D27" s="129"/>
      <c r="E27" s="130"/>
      <c r="F27" s="127"/>
      <c r="G27" s="131">
        <f ca="1">IFERROR(NOW()-F27,"")</f>
        <v>45980.984314814814</v>
      </c>
      <c r="H27" s="127"/>
      <c r="I27" s="129" t="str">
        <f>IFERROR(VLOOKUP(#REF!,DB!A:F,6,0),"")</f>
        <v/>
      </c>
      <c r="J27" s="129" t="str">
        <f>IFERROR(VLOOKUP(#REF!,DB!A:G,7,0),"")</f>
        <v/>
      </c>
      <c r="K27" s="132"/>
      <c r="L27" s="133" t="str">
        <f>IFERROR(VLOOKUP(#REF!,DB!A:I,9,0),"")</f>
        <v/>
      </c>
    </row>
    <row r="28" spans="1:12" ht="15" customHeight="1">
      <c r="A28" s="128"/>
      <c r="B28" s="129" t="str">
        <f>IFERROR(VLOOKUP(#REF!,DB!A:K,11,0),"")</f>
        <v/>
      </c>
      <c r="C28" s="129"/>
      <c r="D28" s="129"/>
      <c r="E28" s="130"/>
      <c r="F28" s="127"/>
      <c r="G28" s="131">
        <f ca="1">IFERROR(NOW()-F28,"")</f>
        <v>45980.984314814814</v>
      </c>
      <c r="H28" s="127"/>
      <c r="I28" s="129" t="str">
        <f>IFERROR(VLOOKUP(#REF!,DB!A:F,6,0),"")</f>
        <v/>
      </c>
      <c r="J28" s="129" t="str">
        <f>IFERROR(VLOOKUP(#REF!,DB!A:G,7,0),"")</f>
        <v/>
      </c>
      <c r="K28" s="132"/>
      <c r="L28" s="133" t="str">
        <f>IFERROR(VLOOKUP(#REF!,DB!A:I,9,0),"")</f>
        <v/>
      </c>
    </row>
    <row r="29" spans="1:12" ht="15" customHeight="1">
      <c r="A29" s="128"/>
      <c r="B29" s="129" t="str">
        <f>IFERROR(VLOOKUP(#REF!,DB!A:K,11,0),"")</f>
        <v/>
      </c>
      <c r="C29" s="129"/>
      <c r="D29" s="129"/>
      <c r="E29" s="130"/>
      <c r="F29" s="127"/>
      <c r="G29" s="131">
        <f ca="1">IFERROR(NOW()-F29,"")</f>
        <v>45980.984314814814</v>
      </c>
      <c r="H29" s="127"/>
      <c r="I29" s="129" t="str">
        <f>IFERROR(VLOOKUP(#REF!,DB!A:F,6,0),"")</f>
        <v/>
      </c>
      <c r="J29" s="129" t="str">
        <f>IFERROR(VLOOKUP(#REF!,DB!A:G,7,0),"")</f>
        <v/>
      </c>
      <c r="K29" s="132"/>
      <c r="L29" s="133" t="str">
        <f>IFERROR(VLOOKUP(#REF!,DB!A:I,9,0),"")</f>
        <v/>
      </c>
    </row>
    <row r="30" spans="1:12" ht="15" customHeight="1">
      <c r="A30" s="128"/>
      <c r="B30" s="129" t="str">
        <f>IFERROR(VLOOKUP(#REF!,DB!A:K,11,0),"")</f>
        <v/>
      </c>
      <c r="C30" s="129"/>
      <c r="D30" s="129"/>
      <c r="E30" s="130"/>
      <c r="F30" s="127"/>
      <c r="G30" s="131">
        <f ca="1">IFERROR(NOW()-F30,"")</f>
        <v>45980.984314814814</v>
      </c>
      <c r="H30" s="127"/>
      <c r="I30" s="129" t="str">
        <f>IFERROR(VLOOKUP(#REF!,DB!A:F,6,0),"")</f>
        <v/>
      </c>
      <c r="J30" s="129" t="str">
        <f>IFERROR(VLOOKUP(#REF!,DB!A:G,7,0),"")</f>
        <v/>
      </c>
      <c r="K30" s="132"/>
      <c r="L30" s="133" t="str">
        <f>IFERROR(VLOOKUP(#REF!,DB!A:I,9,0),"")</f>
        <v/>
      </c>
    </row>
    <row r="31" spans="1:12" ht="15" customHeight="1">
      <c r="A31" s="128"/>
      <c r="B31" s="129" t="str">
        <f>IFERROR(VLOOKUP(#REF!,DB!A:K,11,0),"")</f>
        <v/>
      </c>
      <c r="C31" s="129"/>
      <c r="D31" s="129"/>
      <c r="E31" s="130"/>
      <c r="F31" s="127"/>
      <c r="G31" s="131">
        <f ca="1">IFERROR(NOW()-F31,"")</f>
        <v>45980.984314814814</v>
      </c>
      <c r="H31" s="127"/>
      <c r="I31" s="129" t="str">
        <f>IFERROR(VLOOKUP(#REF!,DB!A:F,6,0),"")</f>
        <v/>
      </c>
      <c r="J31" s="129" t="str">
        <f>IFERROR(VLOOKUP(#REF!,DB!A:G,7,0),"")</f>
        <v/>
      </c>
      <c r="K31" s="132"/>
      <c r="L31" s="133" t="str">
        <f>IFERROR(VLOOKUP(#REF!,DB!A:I,9,0),"")</f>
        <v/>
      </c>
    </row>
    <row r="32" spans="1:12" ht="15" customHeight="1">
      <c r="A32" s="128"/>
      <c r="B32" s="129" t="str">
        <f>IFERROR(VLOOKUP(D32,DB!A:K,11,0),"")</f>
        <v/>
      </c>
      <c r="C32" s="129"/>
      <c r="D32" s="129"/>
      <c r="E32" s="130"/>
      <c r="F32" s="127"/>
      <c r="G32" s="131">
        <f ca="1">IFERROR(NOW()-F32,"")</f>
        <v>45980.984314814814</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45980.984314814814</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45980.984314814814</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45980.984314814814</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45980.984314814814</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45980.984314814814</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45980.984314814814</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45980.984314814814</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45980.984314814814</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45980.984314814814</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45980.984314814814</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45980.984314814814</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45980.984314814814</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45980.984314814814</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45980.984314814814</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45980.984314814814</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45980.984314814814</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45980.984314814814</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45980.984314814814</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45980.984314814814</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45980.984314814814</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45980.984314814814</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45980.984314814814</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45980.984314814814</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45980.984314814814</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45980.984314814814</v>
      </c>
      <c r="H57" s="127"/>
      <c r="I57" s="129" t="str">
        <f>IFERROR(VLOOKUP(D57,DB!A:F,6,0),"")</f>
        <v/>
      </c>
      <c r="J57" s="129" t="str">
        <f>IFERROR(VLOOKUP(D57,DB!A:G,7,0),"")</f>
        <v/>
      </c>
      <c r="K57" s="132"/>
      <c r="L57" s="133" t="str">
        <f>IFERROR(VLOOKUP(D57,DB!A:I,9,0),"")</f>
        <v/>
      </c>
    </row>
  </sheetData>
  <customSheetViews>
    <customSheetView guid="{F6042A99-DD27-4453-835D-0834D95730CC}" filter="1" showAutoFilter="1">
      <pageMargins left="0" right="0" top="0" bottom="0" header="0" footer="0"/>
      <autoFilter ref="B1:M1" xr:uid="{EF2C46D1-BFCA-4B0F-A460-15DD78BC0BFB}"/>
    </customSheetView>
  </customSheetViews>
  <dataValidations count="2">
    <dataValidation allowBlank="1" showInputMessage="1" showErrorMessage="1" sqref="E1" xr:uid="{5DBA255D-CDD9-49FB-AD3C-AF70AB4EE696}"/>
    <dataValidation type="list" allowBlank="1" showInputMessage="1" showErrorMessage="1" sqref="E2:E5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workbookViewId="0">
      <pane ySplit="1" topLeftCell="A2" activePane="bottomLeft" state="frozen"/>
      <selection pane="bottomLeft"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155.98447685185238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c r="B4" s="18" t="str">
        <f>IFERROR(VLOOKUP(D4,DB!A:K,11,0),"")</f>
        <v/>
      </c>
      <c r="C4" s="18"/>
      <c r="D4" s="18"/>
      <c r="E4" s="102"/>
      <c r="F4" s="103"/>
      <c r="G4" s="104">
        <f ca="1">IFERROR(NOW()-F4,"-")</f>
        <v>45980.984314814814</v>
      </c>
      <c r="H4" s="103"/>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45980.984314814814</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45980.984314814814</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45980.984314814814</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45980.984314814814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45980.984314814814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45980.984314814814</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45980.984314814814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45980.984314814814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45980.984314814814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45980.984314814814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45980.984314814814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45980.984314814814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45980.984314814814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45980.984314814814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45980.984314814814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45980.984314814814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45980.984314814814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45980.984314814814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45980.984314814814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45980.984314814814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45980.984314814814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45980.984314814814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45980.984314814814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45980.984314814814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45980.984314814814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45980.984314814814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45980.984314814814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45980.984314814814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45980.984314814814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45980.984314814814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45980.984314814814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45980.984314814814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45980.984314814814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45980.984314814814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45980.984314814814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45980.984314814814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45980.984314814814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45980.984314814814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45980.984314814814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45980.984314814814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45980.984314814814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45980.984314814814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45980.984314814814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45980.984314814814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45980.984314814814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45980.984314814814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45980.984314814814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45980.984314814814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45980.984314814814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45980.984314814814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45980.984314814814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45980.984314814814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45980.984314814814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45980.984314814814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45980.984314814814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45980.984314814814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45980.984314814814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45980.984314814814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45980.984314814814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45980.984314814814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45980.984314814814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45980.984314814814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45980.984314814814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45980.984314814814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45980.984314814814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45980.984314814814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45980.984314814814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45980.984314814814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45980.984314814814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45980.984314814814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45980.984314814814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45980.984314814814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45980.984314814814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45980.984314814814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45980.984314814814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45980.984314814814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45980.984314814814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45980.984314814814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45980.984314814814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45980.984314814814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45980.984314814814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45980.984314814814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45980.984314814814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45980.984314814814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45980.984314814814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45980.984314814814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45980.984314814814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45980.984314814814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45980.984314814814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45980.984314814814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45980.984314814814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45980.984314814814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45980.984314814814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45980.984314814814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45980.984314814814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45980.984314814814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45980.984314814814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45980.984314814814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45980.984314814814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45980.984314814814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45980.984314814814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45980.984314814814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45980.984314814814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45980.984314814814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45980.984314814814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45980.984314814814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45980.984314814814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45980.984314814814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45980.984314814814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45980.984314814814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45980.984314814814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45980.984314814814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45980.984314814814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45980.984314814814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45980.984314814814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45980.984314814814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45980.984314814814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45980.984314814814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45980.984314814814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45980.984314814814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45980.984314814814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45980.984314814814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45980.984314814814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45980.984314814814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45980.984314814814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45980.984314814814</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45980.984314814814</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45980.984314814814</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45980.984314814814</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45980.984314814814</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45980.984314814814</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45980.984314814814</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45980.984314814814</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45980.984314814814</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45980.984314814814</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45980.984314814814</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45980.984314814814</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45980.984314814814</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45980.984314814814</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45980.984314814814</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45980.984314814814</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45980.984314814814</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45980.984314814814</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45980.984314814814</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45980.984314814814</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45980.984314814814</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45980.984314814814</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45980.984314814814</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45980.984314814814</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45980.984314814814</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45980.984314814814</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45980.984314814814</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45980.984314814814</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45980.984314814814</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45980.984314814814</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45980.984314814814</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45980.984314814814</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45980.984314814814</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45980.984314814814</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45980.984314814814</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45980.984314814814</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45980.984314814814</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45980.984314814814</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45980.984314814814</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45980.984314814814</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45980.984314814814</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45980.984314814814</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45980.984314814814</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45980.984314814814</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45980.984314814814</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45980.984314814814</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45980.984314814814</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45980.984314814814</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45980.984314814814</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45980.984314814814</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45980.984314814814</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45980.984314814814</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45980.984314814814</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45980.984314814814</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45980.984314814814</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45980.984314814814</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B11" sqref="B11"/>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IFERROR(VLOOKUP(#REF!,DB!A:K,11,0),"")</f>
        <v/>
      </c>
      <c r="C2" s="18"/>
      <c r="D2" s="18"/>
      <c r="E2" s="18"/>
      <c r="F2" s="20"/>
      <c r="G2" s="21">
        <f t="shared" ref="G2:G63" ca="1" si="0">IFERROR(NOW()-F2,"-")</f>
        <v>45980.984314814814</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45980.984314814814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45980.984314814814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45980.984314814814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45980.984314814814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45980.984314814814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45980.984314814814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45980.984314814814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45980.984314814814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45980.984314814814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45980.984314814814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45980.984314814814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45980.984314814814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45980.984314814814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45980.984314814814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45980.984314814814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45980.984314814814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45980.984314814814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45980.984314814814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45980.984314814814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45980.984314814814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45980.984314814814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45980.984314814814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45980.984314814814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45980.984314814814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45980.984314814814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45980.984314814814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45980.984314814814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45980.984314814814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45980.984314814814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45980.984314814814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45980.984314814814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45980.984314814814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45980.984314814814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45980.984314814814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45980.984314814814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45980.984314814814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45980.984314814814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45980.984314814814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45980.984314814814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45980.984314814814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45980.984314814814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45980.984314814814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45980.984314814814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45980.984314814814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45980.984314814814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45980.984314814814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45980.984314814814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45980.984314814814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45980.984314814814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45980.984314814814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45980.984314814814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45980.984314814814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45980.984314814814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45980.984314814814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45980.984314814814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45980.984314814814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45980.984314814814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45980.984314814814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45980.984314814814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45980.984314814814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45980.984314814814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45980.984314814814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45980.984314814814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45980.984314814814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45980.984314814814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45980.984314814814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45980.984314814814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45980.984314814814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45980.984314814814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45980.984314814814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45980.984314814814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45980.984314814814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45980.984314814814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45980.984314814814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45980.984314814814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45980.984314814814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45980.984314814814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45980.984314814814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45980.984314814814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45980.984314814814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45980.984314814814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45980.984314814814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45980.984314814814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45980.984314814814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45980.984314814814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45980.984314814814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45980.984314814814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45980.984314814814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45980.984314814814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45980.984314814814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45980.984314814814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45980.984314814814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45980.984314814814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45980.984314814814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45980.984314814814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45980.984314814814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45980.984314814814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45980.984314814814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45980.984314814814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45980.984314814814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45980.984314814814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45980.984314814814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45980.984314814814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45980.984314814814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45980.984314814814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45980.984314814814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45980.984314814814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45980.984314814814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45980.984314814814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45980.984314814814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45980.984314814814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45980.984314814814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45980.984314814814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45980.984314814814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45980.984314814814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45980.984314814814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45980.984314814814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45980.984314814814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45980.984314814814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45980.984314814814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45980.984314814814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45980.984314814814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45980.984314814814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45980.984314814814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45980.984314814814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45980.984314814814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45980.984314814814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45980.984314814814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45980.984314814814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45980.984314814814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45980.984314814814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45980.984314814814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45980.984314814814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45980.984314814814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45980.984314814814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45980.984314814814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45980.984314814814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45980.984314814814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45980.984314814814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45980.984314814814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45980.984314814814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45980.984314814814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45980.984314814814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45980.984314814814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45980.984314814814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45980.984314814814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45980.984314814814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45980.984314814814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45980.984314814814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45980.984314814814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45980.984314814814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45980.984314814814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45980.984314814814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45980.984314814814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45980.984314814814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45980.984314814814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45980.984314814814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45980.984314814814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45980.984314814814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45980.984314814814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45980.984314814814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45980.984314814814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45980.984314814814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45980.984314814814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45980.984314814814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45980.984314814814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45980.984314814814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45980.984314814814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45980.984314814814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45980.984314814814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45980.984314814814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45980.984314814814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45980.984314814814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45980.984314814814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45980.984314814814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45980.984314814814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45980.984314814814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45980.984314814814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45980.984314814814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45980.984314814814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45980.984314814814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45980.984314814814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45980.984314814814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45980.984314814814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45980.984314814814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45980.984314814814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45980.984314814814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45980.984314814814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45980.984314814814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45980.984314814814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45980.984314814814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45980.984314814814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45980.984314814814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45980.984314814814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45980.984314814814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45980.984314814814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45980.984314814814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45980.984314814814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45980.984314814814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45980.984314814814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45980.984314814814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45980.984314814814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45980.984314814814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45980.984314814814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45980.984314814814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45980.984314814814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45980.984314814814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45980.984314814814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45980.984314814814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45980.984314814814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45980.984314814814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45980.984314814814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45980.984314814814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45980.984314814814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45980.984314814814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45980.984314814814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45980.984314814814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45980.984314814814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45980.984314814814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45980.984314814814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45980.984314814814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45980.984314814814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45980.984314814814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45980.984314814814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45980.984314814814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45980.984314814814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45980.984314814814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45980.984314814814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45980.984314814814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45980.984314814814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45980.984314814814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45980.984314814814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45980.984314814814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45980.984314814814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45980.984314814814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45980.984314814814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45980.984314814814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45980.984314814814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45980.984314814814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45980.984314814814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45980.984314814814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45980.984314814814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45980.984314814814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45980.984314814814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45980.984314814814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45980.984314814814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45980.984314814814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45980.984314814814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45980.984314814814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45980.984314814814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45980.984314814814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45980.984314814814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45980.984314814814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45980.984314814814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45980.984314814814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45980.984314814814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45980.984314814814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45980.984314814814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45980.984314814814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45980.984314814814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45980.984314814814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45980.984314814814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45980.984314814814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45980.984314814814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45980.984314814814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45980.984314814814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45980.984314814814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45980.984314814814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45980.984314814814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45980.984314814814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45980.984314814814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45980.984314814814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45980.984314814814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45980.984314814814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45980.984314814814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45980.984314814814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45980.984314814814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45980.984314814814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45980.984314814814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45980.984314814814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45980.984314814814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45980.984314814814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45980.984314814814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45980.984314814814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45980.984314814814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45980.984314814814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45980.984314814814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45980.984314814814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45980.984314814814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45980.984314814814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45980.984314814814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45980.984314814814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45980.984314814814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45980.984314814814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45980.984314814814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45980.984314814814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45980.984314814814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45980.984314814814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45980.984314814814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45980.984314814814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45980.984314814814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45980.984314814814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45980.984314814814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45980.984314814814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45980.984314814814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45980.984314814814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45980.984314814814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45980.984314814814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45980.984314814814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45980.984314814814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45980.984314814814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45980.984314814814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45980.984314814814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45980.984314814814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45980.984314814814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45980.984314814814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45980.984314814814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45980.984314814814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45980.984314814814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45980.984314814814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45980.984314814814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45980.984314814814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45980.984314814814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45980.984314814814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45980.984314814814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45980.984314814814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45980.984314814814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45980.984314814814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45980.984314814814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45980.984314814814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45980.984314814814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45980.984314814814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45980.984314814814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45980.984314814814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45980.984314814814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45980.984314814814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45980.984314814814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45980.984314814814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45980.984314814814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45980.984314814814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45980.984314814814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45980.984314814814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45980.984314814814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45980.984314814814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45980.984314814814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45980.984314814814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45980.984314814814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45980.984314814814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45980.984314814814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45980.984314814814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45980.984314814814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45980.984314814814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45980.984314814814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45980.984314814814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45980.984314814814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45980.984314814814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45980.984314814814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45980.984314814814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45980.984314814814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45980.984314814814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45980.984314814814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45980.984314814814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45980.984314814814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45980.984314814814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45980.984314814814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45980.984314814814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45980.984314814814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45980.984314814814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45980.984314814814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45980.984314814814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45980.984314814814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45980.984314814814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45980.984314814814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45980.984314814814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45980.984314814814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45980.984314814814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45980.984314814814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45980.984314814814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45980.984314814814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45980.984314814814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45980.984314814814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45980.984314814814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45980.984314814814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45980.984314814814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45980.984314814814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45980.984314814814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45980.984314814814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45980.984314814814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45980.984314814814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45980.984314814814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45980.984314814814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45980.984314814814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45980.984314814814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45980.984314814814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45980.984314814814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45980.984314814814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45980.984314814814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45980.984314814814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45980.984314814814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45980.984314814814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45980.984314814814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45980.984314814814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45980.984314814814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45980.984314814814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45980.984314814814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45980.984314814814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45980.984314814814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45980.984314814814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45980.984314814814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45980.984314814814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45980.984314814814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45980.984314814814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45980.984314814814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45980.984314814814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45980.984314814814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45980.984314814814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45980.984314814814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45980.984314814814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45980.984314814814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45980.984314814814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45980.984314814814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45980.984314814814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45980.984314814814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45980.984314814814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45980.984314814814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45980.984314814814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45980.984314814814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45980.984314814814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45980.984314814814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45980.984314814814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45980.984314814814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45980.984314814814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45980.984314814814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45980.984314814814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45980.984314814814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45980.984314814814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45980.984314814814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45980.984314814814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45980.984314814814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45980.984314814814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45980.984314814814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45980.984314814814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45980.984314814814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45980.984314814814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45980.984314814814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45980.984314814814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45980.984314814814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45980.984314814814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45980.984314814814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45980.984314814814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45980.984314814814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45980.984314814814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45980.984314814814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45980.984314814814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45980.984314814814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45980.984314814814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45980.984314814814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45980.984314814814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45980.984314814814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45980.984314814814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45980.984314814814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45980.984314814814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45980.984314814814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45980.984314814814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45980.984314814814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45980.984314814814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45980.984314814814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45980.984314814814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45980.984314814814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45980.984314814814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45980.984314814814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45980.984314814814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45980.984314814814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45980.984314814814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45980.984314814814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45980.984314814814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45980.984314814814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45980.984314814814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45980.984314814814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45980.984314814814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45980.984314814814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45980.984314814814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45980.984314814814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45980.984314814814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45980.984314814814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45980.984314814814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45980.984314814814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45980.984314814814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45980.984314814814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45980.984314814814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45980.984314814814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45980.984314814814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45980.984314814814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45980.984314814814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45980.984314814814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45980.984314814814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45980.984314814814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45980.984314814814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45980.984314814814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45980.984314814814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45980.984314814814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45980.984314814814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45980.984314814814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45980.984314814814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45980.984314814814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45980.984314814814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45980.984314814814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45980.984314814814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45980.984314814814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45980.984314814814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45980.984314814814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45980.984314814814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45980.984314814814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45980.984314814814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45980.984314814814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45980.984314814814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45980.984314814814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45980.984314814814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45980.984314814814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45980.984314814814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45980.984314814814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45980.984314814814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45980.984314814814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45980.984314814814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45980.984314814814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45980.984314814814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45980.984314814814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45980.984314814814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45980.984314814814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45980.984314814814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45980.984314814814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45980.984314814814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45980.984314814814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45980.984314814814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45980.984314814814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45980.984314814814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45980.984314814814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45980.984314814814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45980.984314814814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45980.984314814814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45980.984314814814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45980.984314814814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45980.984314814814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45980.984314814814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45980.984314814814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45980.984314814814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45980.984314814814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45980.984314814814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45980.984314814814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45980.984314814814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45980.984314814814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45980.984314814814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45980.984314814814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45980.984314814814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45980.984314814814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45980.984314814814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45980.984314814814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45980.984314814814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45980.984314814814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45980.984314814814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45980.984314814814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45980.984314814814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45980.984314814814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45980.984314814814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45980.984314814814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45980.984314814814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45980.984314814814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45980.984314814814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45980.984314814814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45980.984314814814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45980.984314814814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45980.984314814814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45980.984314814814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45980.984314814814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45980.984314814814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45980.984314814814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45980.984314814814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45980.984314814814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45980.984314814814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45980.984314814814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45980.984314814814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45980.984314814814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45980.984314814814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45980.984314814814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45980.984314814814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45980.984314814814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45980.984314814814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45980.984314814814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45980.984314814814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45980.984314814814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45980.984314814814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45980.984314814814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45980.984314814814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45980.984314814814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45980.984314814814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45980.984314814814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45980.984314814814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45980.984314814814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45980.984314814814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45980.984314814814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45980.984314814814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45980.984314814814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45980.984314814814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45980.984314814814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45980.984314814814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45980.984314814814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45980.984314814814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45980.984314814814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45980.984314814814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45980.984314814814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45980.984314814814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45980.984314814814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45980.984314814814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45980.984314814814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45980.984314814814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45980.984314814814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45980.984314814814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45980.984314814814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45980.984314814814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45980.984314814814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45980.984314814814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45980.984314814814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45980.984314814814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45980.984314814814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45980.984314814814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45980.984314814814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45980.984314814814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45980.984314814814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45980.984314814814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45980.984314814814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45980.984314814814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45980.984314814814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45980.984314814814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45980.984314814814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45980.984314814814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45980.984314814814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45980.984314814814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45980.984314814814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45980.984314814814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45980.984314814814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45980.984314814814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45980.984314814814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45980.984314814814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45980.984314814814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45980.984314814814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45980.984314814814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45980.984314814814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45980.984314814814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45980.984314814814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45980.984314814814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45980.984314814814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45980.984314814814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45980.984314814814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45980.984314814814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45980.984314814814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45980.984314814814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45980.984314814814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45980.984314814814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45980.984314814814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45980.984314814814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45980.984314814814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45980.984314814814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45980.984314814814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45980.984314814814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45980.984314814814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45980.984314814814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45980.984314814814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45980.984314814814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45980.984314814814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45980.984314814814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45980.984314814814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45980.984314814814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45980.984314814814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45980.984314814814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45980.984314814814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45980.984314814814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45980.984314814814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45980.984314814814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45980.984314814814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45980.984314814814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45980.984314814814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45980.984314814814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45980.984314814814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45980.984314814814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45980.984314814814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45980.984314814814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45980.984314814814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45980.984314814814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45980.984314814814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45980.984314814814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45980.984314814814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45980.984314814814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45980.984314814814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45980.984314814814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45980.984314814814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45980.984314814814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45980.984314814814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45980.984314814814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45980.984314814814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45980.984314814814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45980.984314814814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45980.984314814814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45980.984314814814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45980.984314814814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45980.984314814814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45980.984314814814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45980.984314814814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45980.984314814814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45980.984314814814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45980.984314814814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45980.984314814814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45980.984314814814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45980.984314814814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45980.984314814814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45980.984314814814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45980.984314814814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45980.984314814814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45980.984314814814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45980.984314814814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45980.984314814814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45980.984314814814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45980.984314814814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45980.984314814814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45980.984314814814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45980.984314814814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45980.984314814814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45980.984314814814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45980.984314814814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45980.984314814814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45980.984314814814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45980.984314814814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45980.984314814814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45980.984314814814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45980.984314814814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45980.984314814814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45980.984314814814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45980.984314814814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45980.984314814814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45980.984314814814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45980.984314814814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45980.984314814814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45980.984314814814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45980.984314814814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45980.984314814814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45980.984314814814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45980.984314814814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45980.984314814814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45980.984314814814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45980.984314814814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45980.984314814814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45980.984314814814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45980.984314814814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45980.984314814814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45980.984314814814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45980.984314814814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45980.984314814814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45980.984314814814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45980.984314814814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45980.984314814814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45980.984314814814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45980.984314814814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45980.984314814814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45980.984314814814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45980.984314814814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45980.984314814814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45980.984314814814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45980.984314814814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45980.984314814814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45980.984314814814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45980.984314814814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45980.984314814814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45980.984314814814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45980.984314814814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45980.984314814814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45980.984314814814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45980.984314814814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45980.984314814814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45980.984314814814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45980.984314814814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45980.984314814814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45980.984314814814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45980.984314814814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45980.984314814814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45980.984314814814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45980.984314814814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45980.984314814814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45980.984314814814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45980.984314814814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45980.984314814814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45980.984314814814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45980.984314814814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45980.984314814814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45980.984314814814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45980.984314814814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45980.984314814814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45980.984314814814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45980.984314814814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45980.984314814814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45980.984314814814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45980.984314814814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45980.984314814814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45980.984314814814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45980.984314814814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45980.984314814814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45980.984314814814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45980.984314814814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45980.984314814814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45980.984314814814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45980.984314814814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45980.984314814814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45980.984314814814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45980.984314814814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45980.984314814814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45980.984314814814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45980.984314814814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45980.984314814814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45980.984314814814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45980.984314814814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45980.984314814814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45980.984314814814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45980.984314814814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45980.984314814814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45980.984314814814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45980.984314814814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45980.984314814814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45980.984314814814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45980.984314814814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45980.984314814814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45980.984314814814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45980.984314814814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45980.984314814814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45980.984314814814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45980.984314814814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45980.984314814814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45980.984314814814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45980.984314814814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45980.984314814814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45980.984314814814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45980.984314814814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45980.984314814814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45980.984314814814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45980.984314814814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45980.984314814814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45980.984314814814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45980.984314814814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45980.984314814814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45980.984314814814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45980.984314814814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45980.984314814814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45980.984314814814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45980.984314814814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45980.984314814814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45980.984314814814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45980.984314814814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45980.984314814814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45980.984314814814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45980.984314814814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45980.984314814814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45980.984314814814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45980.984314814814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45980.984314814814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45980.984314814814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45980.984314814814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45980.984314814814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45980.984314814814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45980.984314814814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45980.984314814814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45980.984314814814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45980.984314814814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45980.984314814814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45980.984314814814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45980.984314814814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45980.984314814814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45980.984314814814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45980.984314814814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45980.984314814814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45980.984314814814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45980.984314814814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45980.984314814814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45980.984314814814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45980.984314814814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45980.984314814814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45980.984314814814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45980.984314814814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45980.984314814814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45980.984314814814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45980.984314814814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45980.984314814814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45980.984314814814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45980.984314814814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45980.984314814814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45980.984314814814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45980.984314814814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45980.984314814814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45980.984314814814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45980.984314814814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45980.984314814814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45980.984314814814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45980.984314814814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45980.984314814814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45980.984314814814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45980.984314814814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45980.984314814814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45980.984314814814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45980.984314814814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45980.984314814814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45980.984314814814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45980.984314814814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45980.984314814814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45980.984314814814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45980.984314814814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45980.984314814814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45980.984314814814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45980.984314814814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45980.984314814814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45980.984314814814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45980.984314814814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45980.984314814814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45980.984314814814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45980.984314814814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45980.984314814814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45980.984314814814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45980.984314814814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45980.984314814814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45980.984314814814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45980.984314814814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45980.984314814814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45980.984314814814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45980.984314814814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45980.984314814814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45980.984314814814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45980.984314814814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45980.984314814814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45980.984314814814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45980.984314814814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45980.984314814814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45980.984314814814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45980.984314814814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45980.984314814814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45980.984314814814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45980.984314814814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45980.984314814814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45980.984314814814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45980.984314814814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45980.984314814814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45980.984314814814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45980.984314814814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45980.984314814814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45980.984314814814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45980.984314814814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45980.984314814814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45980.984314814814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45980.984314814814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45980.984314814814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45980.984314814814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45980.984314814814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45980.984314814814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45980.984314814814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45980.984314814814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45980.984314814814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45980.984314814814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45980.984314814814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45980.984314814814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45980.984314814814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45980.984314814814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45980.984314814814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45980.984314814814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45980.984314814814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45980.984314814814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45980.984314814814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45980.984314814814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45980.984314814814</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0"/>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39105</v>
      </c>
      <c r="B2" s="91" t="str">
        <f>IFERROR(VLOOKUP(D2,DB!A:K,11,0),"")</f>
        <v>R4</v>
      </c>
      <c r="C2" s="93">
        <v>1</v>
      </c>
      <c r="D2" s="91" t="s">
        <v>35092</v>
      </c>
      <c r="E2" s="94" t="s">
        <v>39021</v>
      </c>
      <c r="F2" s="95">
        <v>45703.480717592596</v>
      </c>
      <c r="G2" s="96">
        <f ca="1">IFERROR(NOW()-F2,"")</f>
        <v>277.50359722221765</v>
      </c>
      <c r="H2" s="95">
        <v>45703.474768518521</v>
      </c>
      <c r="I2" s="95" t="str">
        <f>IFERROR(VLOOKUP(D2,DB!A:F,6,0),"")</f>
        <v>SCECO</v>
      </c>
      <c r="J2" s="95" t="str">
        <f>IFERROR(VLOOKUP(D2,DB!A:G,7,0),"")</f>
        <v>Dead</v>
      </c>
      <c r="K2" s="97" t="s">
        <v>39106</v>
      </c>
      <c r="L2" s="91" t="str">
        <f>IFERROR(VLOOKUP(D2,DB!A:I,9,0),"")</f>
        <v>Latis</v>
      </c>
    </row>
    <row r="3" spans="1:16" ht="15" customHeight="1">
      <c r="A3" s="113" t="s">
        <v>39107</v>
      </c>
      <c r="B3" s="113" t="str">
        <f>IFERROR(VLOOKUP(D3,DB!A:K,11,0),"")</f>
        <v>R4</v>
      </c>
      <c r="C3" s="93">
        <v>1</v>
      </c>
      <c r="D3" s="91" t="s">
        <v>37163</v>
      </c>
      <c r="E3" s="94" t="s">
        <v>39021</v>
      </c>
      <c r="F3" s="95">
        <v>45980.842175925929</v>
      </c>
      <c r="G3" s="96">
        <f t="shared" ref="G3:G50" ca="1" si="0">IFERROR(NOW()-F3,"")</f>
        <v>0.14213888888480142</v>
      </c>
      <c r="H3" s="95">
        <v>45980.810960648145</v>
      </c>
      <c r="I3" s="113" t="str">
        <f>IFERROR(VLOOKUP(D3,DB!A:F,6,0),"")</f>
        <v>Generator-SG</v>
      </c>
      <c r="J3" s="113" t="str">
        <f>IFERROR(VLOOKUP(D3,DB!A:G,7,0),"")</f>
        <v>Dead</v>
      </c>
      <c r="K3" s="97" t="s">
        <v>39108</v>
      </c>
      <c r="L3" s="91" t="str">
        <f>IFERROR(VLOOKUP(D3,DB!A:I,9,0),"")</f>
        <v>Latis</v>
      </c>
    </row>
    <row r="4" spans="1:16" ht="15" customHeight="1">
      <c r="A4" s="113" t="s">
        <v>39109</v>
      </c>
      <c r="B4" s="113" t="str">
        <f>IFERROR(VLOOKUP(D4,DB!A:K,11,0),"")</f>
        <v>R4</v>
      </c>
      <c r="C4" s="93">
        <v>1</v>
      </c>
      <c r="D4" s="91" t="s">
        <v>38770</v>
      </c>
      <c r="E4" s="94" t="s">
        <v>39021</v>
      </c>
      <c r="F4" s="95">
        <v>45980.962777777779</v>
      </c>
      <c r="G4" s="96">
        <f t="shared" ca="1" si="0"/>
        <v>2.1537037035159301E-2</v>
      </c>
      <c r="H4" s="95">
        <v>45980.925208333334</v>
      </c>
      <c r="I4" s="113" t="str">
        <f>IFERROR(VLOOKUP(D4,DB!A:F,6,0),"")</f>
        <v>Generator-SG</v>
      </c>
      <c r="J4" s="113" t="str">
        <f>IFERROR(VLOOKUP(D4,DB!A:G,7,0),"")</f>
        <v>No BB Shifted</v>
      </c>
      <c r="K4" s="97" t="s">
        <v>39110</v>
      </c>
      <c r="L4" s="91" t="str">
        <f>IFERROR(VLOOKUP(D4,DB!A:I,9,0),"")</f>
        <v>Latis</v>
      </c>
    </row>
    <row r="5" spans="1:16" ht="15" customHeight="1">
      <c r="A5" s="113" t="s">
        <v>39111</v>
      </c>
      <c r="B5" s="113" t="str">
        <f>IFERROR(VLOOKUP(D5,DB!A:K,11,0),"")</f>
        <v>R4</v>
      </c>
      <c r="C5" s="93">
        <v>5</v>
      </c>
      <c r="D5" s="91" t="s">
        <v>36648</v>
      </c>
      <c r="E5" s="94" t="s">
        <v>39021</v>
      </c>
      <c r="F5" s="95"/>
      <c r="G5" s="96">
        <f t="shared" ca="1" si="0"/>
        <v>45980.984314814814</v>
      </c>
      <c r="H5" s="95">
        <v>45980.954085648147</v>
      </c>
      <c r="I5" s="113" t="str">
        <f>IFERROR(VLOOKUP(D5,DB!A:F,6,0),"")</f>
        <v>Generator-SG</v>
      </c>
      <c r="J5" s="113" t="str">
        <f>IFERROR(VLOOKUP(D5,DB!A:G,7,0),"")</f>
        <v>In progress</v>
      </c>
      <c r="K5" s="97" t="s">
        <v>39112</v>
      </c>
      <c r="L5" s="91" t="str">
        <f>IFERROR(VLOOKUP(D5,DB!A:I,9,0),"")</f>
        <v>Latis</v>
      </c>
    </row>
    <row r="6" spans="1:16" ht="15" customHeight="1">
      <c r="A6" s="113"/>
      <c r="B6" s="113" t="str">
        <f>IFERROR(VLOOKUP(D6,DB!A:K,11,0),"")</f>
        <v/>
      </c>
      <c r="C6" s="93"/>
      <c r="D6" s="91"/>
      <c r="E6" s="94"/>
      <c r="F6" s="95"/>
      <c r="G6" s="96">
        <f t="shared" ca="1" si="0"/>
        <v>45980.984314814814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45980.984314814814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45980.984314814814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45980.984314814814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45980.984314814814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45980.984314814814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45980.984314814814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45980.984314814814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147"/>
      <c r="E14" s="94"/>
      <c r="F14" s="95"/>
      <c r="G14" s="96">
        <f t="shared" ca="1" si="0"/>
        <v>45980.984314814814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45980.984314814814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45980.984314814814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45980.984314814814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45980.984314814814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45980.984314814814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45980.984314814814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45980.984314814814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45980.984314814814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45980.984314814814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45980.984314814814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45980.984314814814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45980.984314814814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45980.984314814814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45980.984314814814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45980.984314814814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45980.984314814814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45980.984314814814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45980.984314814814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45980.984314814814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45980.984314814814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45980.984314814814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45980.984314814814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45980.984314814814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45980.984314814814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45980.984314814814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45980.984314814814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45980.984314814814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45980.984314814814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45980.984314814814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45980.984314814814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45980.984314814814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45980.984314814814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45980.984314814814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45980.984314814814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45980.984314814814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45980.984314814814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ref="G51:G114" ca="1" si="1">IFERROR(NOW()-F51,"")</f>
        <v>45980.984314814814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45980.984314814814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45980.984314814814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45980.984314814814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45980.984314814814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45980.984314814814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45980.984314814814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45980.984314814814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45980.984314814814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45980.984314814814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45980.984314814814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45980.984314814814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45980.984314814814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45980.984314814814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45980.984314814814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45980.984314814814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45980.984314814814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45980.984314814814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45980.984314814814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45980.984314814814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45980.984314814814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45980.984314814814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45980.984314814814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45980.984314814814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45980.984314814814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45980.984314814814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45980.984314814814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45980.984314814814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45980.984314814814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45980.984314814814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45980.984314814814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45980.984314814814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45980.984314814814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45980.984314814814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45980.984314814814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45980.984314814814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45980.984314814814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45980.984314814814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45980.984314814814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45980.984314814814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45980.984314814814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45980.984314814814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45980.984314814814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45980.984314814814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45980.984314814814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45980.984314814814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45980.984314814814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45980.984314814814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45980.984314814814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45980.984314814814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45980.984314814814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45980.984314814814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45980.984314814814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45980.984314814814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45980.984314814814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45980.984314814814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45980.984314814814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45980.984314814814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45980.984314814814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45980.984314814814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45980.984314814814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45980.984314814814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45980.984314814814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45980.984314814814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ref="G115:G178" ca="1" si="2">IFERROR(NOW()-F115,"")</f>
        <v>45980.984314814814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45980.984314814814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45980.984314814814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45980.984314814814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45980.984314814814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45980.984314814814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45980.984314814814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45980.984314814814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45980.984314814814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45980.984314814814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45980.984314814814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45980.984314814814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45980.984314814814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45980.984314814814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45980.984314814814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45980.984314814814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45980.984314814814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45980.984314814814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45980.984314814814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45980.984314814814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45980.984314814814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45980.984314814814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45980.984314814814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45980.984314814814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45980.984314814814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45980.984314814814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45980.984314814814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45980.984314814814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45980.984314814814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45980.984314814814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45980.984314814814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45980.984314814814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45980.984314814814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45980.984314814814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45980.984314814814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45980.984314814814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45980.984314814814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45980.984314814814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45980.984314814814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45980.984314814814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45980.984314814814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45980.984314814814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45980.984314814814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45980.984314814814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45980.984314814814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45980.984314814814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45980.984314814814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45980.984314814814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45980.984314814814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45980.984314814814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45980.984314814814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45980.984314814814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45980.984314814814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45980.984314814814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45980.984314814814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45980.984314814814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45980.984314814814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45980.984314814814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45980.984314814814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45980.984314814814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45980.984314814814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45980.984314814814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45980.984314814814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45980.984314814814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ref="G179:G242" ca="1" si="3">IFERROR(NOW()-F179,"")</f>
        <v>45980.984314814814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45980.984314814814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45980.984314814814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45980.984314814814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45980.984314814814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45980.984314814814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45980.984314814814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45980.984314814814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45980.984314814814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45980.984314814814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45980.984314814814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45980.984314814814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45980.984314814814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45980.984314814814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45980.984314814814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45980.984314814814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45980.984314814814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45980.984314814814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45980.984314814814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45980.984314814814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45980.984314814814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45980.984314814814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45980.984314814814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45980.984314814814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45980.984314814814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45980.984314814814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45980.984314814814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45980.984314814814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45980.984314814814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45980.984314814814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45980.984314814814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45980.984314814814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45980.984314814814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45980.984314814814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45980.984314814814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45980.984314814814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45980.984314814814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45980.984314814814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45980.984314814814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45980.984314814814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45980.984314814814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45980.984314814814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45980.984314814814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45980.984314814814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45980.984314814814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45980.984314814814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45980.984314814814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45980.984314814814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45980.984314814814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45980.984314814814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45980.984314814814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45980.984314814814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45980.984314814814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45980.984314814814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45980.984314814814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45980.984314814814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45980.984314814814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45980.984314814814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45980.984314814814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45980.984314814814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45980.984314814814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45980.984314814814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45980.984314814814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45980.984314814814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ref="G243:G306" ca="1" si="4">IFERROR(NOW()-F243,"")</f>
        <v>45980.984314814814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45980.984314814814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45980.984314814814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45980.984314814814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45980.984314814814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45980.984314814814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45980.984314814814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45980.984314814814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45980.984314814814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45980.984314814814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45980.984314814814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45980.984314814814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45980.984314814814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45980.984314814814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45980.984314814814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45980.984314814814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45980.984314814814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45980.984314814814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45980.984314814814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45980.984314814814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45980.984314814814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45980.984314814814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45980.984314814814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45980.984314814814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45980.984314814814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45980.984314814814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45980.984314814814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45980.984314814814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45980.984314814814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45980.984314814814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45980.984314814814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45980.984314814814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45980.984314814814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45980.984314814814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45980.984314814814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45980.984314814814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45980.984314814814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45980.984314814814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45980.984314814814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45980.984314814814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45980.984314814814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45980.984314814814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45980.984314814814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45980.984314814814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45980.984314814814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45980.984314814814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45980.984314814814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45980.984314814814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45980.984314814814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45980.984314814814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45980.984314814814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45980.984314814814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45980.984314814814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45980.984314814814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45980.984314814814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45980.984314814814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45980.984314814814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45980.984314814814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45980.984314814814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45980.984314814814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45980.984314814814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45980.984314814814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45980.984314814814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45980.984314814814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ref="G307:G370" ca="1" si="5">IFERROR(NOW()-F307,"")</f>
        <v>45980.984314814814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45980.984314814814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45980.984314814814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45980.984314814814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45980.984314814814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45980.984314814814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45980.984314814814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45980.984314814814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45980.984314814814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45980.984314814814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45980.984314814814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45980.984314814814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45980.984314814814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45980.984314814814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45980.984314814814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45980.984314814814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45980.984314814814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45980.984314814814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45980.984314814814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45980.984314814814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45980.984314814814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45980.984314814814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45980.984314814814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45980.984314814814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45980.984314814814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45980.984314814814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45980.984314814814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45980.984314814814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45980.984314814814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45980.984314814814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45980.984314814814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45980.984314814814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45980.984314814814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45980.984314814814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45980.984314814814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45980.984314814814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45980.984314814814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45980.984314814814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45980.984314814814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45980.984314814814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45980.984314814814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45980.984314814814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45980.984314814814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45980.984314814814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45980.984314814814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45980.984314814814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45980.984314814814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45980.984314814814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45980.984314814814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45980.984314814814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45980.984314814814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45980.984314814814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45980.984314814814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45980.984314814814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45980.984314814814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45980.984314814814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45980.984314814814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45980.984314814814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45980.984314814814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45980.984314814814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45980.984314814814</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45980.984314814814</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5"/>
        <v>45980.984314814814</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5"/>
        <v>45980.984314814814</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ref="G371:G434" ca="1" si="6">IFERROR(NOW()-F371,"")</f>
        <v>45980.984314814814</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45980.984314814814</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45980.984314814814</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45980.984314814814</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45980.984314814814</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45980.984314814814</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45980.984314814814</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45980.984314814814</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45980.984314814814</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45980.984314814814</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45980.984314814814</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45980.984314814814</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45980.984314814814</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45980.984314814814</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45980.984314814814</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45980.984314814814</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45980.984314814814</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45980.984314814814</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45980.984314814814</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45980.984314814814</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45980.984314814814</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45980.984314814814</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45980.984314814814</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45980.984314814814</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45980.984314814814</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45980.984314814814</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45980.984314814814</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45980.984314814814</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45980.984314814814</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45980.984314814814</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45980.984314814814</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45980.984314814814</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45980.984314814814</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45980.984314814814</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45980.984314814814</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45980.984314814814</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45980.984314814814</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45980.984314814814</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45980.984314814814</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45980.984314814814</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45980.984314814814</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45980.984314814814</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45980.984314814814</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45980.984314814814</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45980.984314814814</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45980.984314814814</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45980.984314814814</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45980.984314814814</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45980.984314814814</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45980.984314814814</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45980.984314814814</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45980.984314814814</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45980.984314814814</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45980.984314814814</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45980.984314814814</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45980.984314814814</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45980.984314814814</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45980.984314814814</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45980.984314814814</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45980.984314814814</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45980.984314814814</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45980.984314814814</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6"/>
        <v>45980.984314814814</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6"/>
        <v>45980.984314814814</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ref="G435:G480" ca="1" si="7">IFERROR(NOW()-F435,"")</f>
        <v>45980.984314814814</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45980.984314814814</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45980.984314814814</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45980.984314814814</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45980.984314814814</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45980.984314814814</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45980.984314814814</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45980.984314814814</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45980.984314814814</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45980.984314814814</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45980.984314814814</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45980.984314814814</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45980.984314814814</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45980.984314814814</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45980.984314814814</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45980.984314814814</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45980.984314814814</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45980.984314814814</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45980.984314814814</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45980.984314814814</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45980.984314814814</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45980.984314814814</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45980.984314814814</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45980.984314814814</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45980.984314814814</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45980.984314814814</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45980.984314814814</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45980.984314814814</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45980.984314814814</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45980.984314814814</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45980.984314814814</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45980.984314814814</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45980.984314814814</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45980.984314814814</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45980.984314814814</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45980.984314814814</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45980.984314814814</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45980.984314814814</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45980.984314814814</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45980.984314814814</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45980.984314814814</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45980.984314814814</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45980.984314814814</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45980.984314814814</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t="shared" ca="1" si="7"/>
        <v>45980.984314814814</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t="shared" ca="1" si="7"/>
        <v>45980.984314814814</v>
      </c>
      <c r="H480" s="95"/>
      <c r="I480" s="113" t="str">
        <f>IFERROR(VLOOKUP(D480,DB!A:F,6,0),"")</f>
        <v/>
      </c>
      <c r="J480" s="113" t="str">
        <f>IFERROR(VLOOKUP(D480,DB!A:G,7,0),"")</f>
        <v/>
      </c>
      <c r="K480" s="97"/>
      <c r="L480" s="91" t="str">
        <f>IFERROR(VLOOKUP(D480,DB!A:I,9,0),"")</f>
        <v/>
      </c>
    </row>
  </sheetData>
  <dataValidations count="2">
    <dataValidation allowBlank="1" showInputMessage="1" showErrorMessage="1" sqref="E1" xr:uid="{A4F81451-56CC-4543-9497-104C4E44EE4B}"/>
    <dataValidation type="list" allowBlank="1" showInputMessage="1" showErrorMessage="1" sqref="E2:E48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50"/>
  <sheetViews>
    <sheetView workbookViewId="0">
      <selection activeCell="D6" sqref="D6"/>
    </sheetView>
  </sheetViews>
  <sheetFormatPr defaultColWidth="11.19921875" defaultRowHeight="15"/>
  <cols>
    <col min="1" max="1" width="22.296875" style="39" customWidth="1"/>
    <col min="2" max="2" width="4.59765625" style="39" customWidth="1"/>
    <col min="3" max="3" width="6.79687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39113</v>
      </c>
      <c r="B2" s="37" t="str">
        <f>IFERROR(VLOOKUP(D2,DB!A:K,11,0),"")</f>
        <v>R5</v>
      </c>
      <c r="C2" s="37">
        <v>3</v>
      </c>
      <c r="D2" s="106" t="s">
        <v>36011</v>
      </c>
      <c r="E2" s="37" t="s">
        <v>39021</v>
      </c>
      <c r="F2" s="38">
        <v>45891.832060185188</v>
      </c>
      <c r="G2" s="108">
        <f ca="1">IFERROR(NOW()-F2,"")</f>
        <v>89.152254629625531</v>
      </c>
      <c r="H2" s="38">
        <v>45891.790393518517</v>
      </c>
      <c r="I2" s="37" t="str">
        <f>IFERROR(VLOOKUP(D2,DB!A:F,6,0),"")</f>
        <v>Generator-SG</v>
      </c>
      <c r="J2" s="37" t="str">
        <f>IFERROR(VLOOKUP(D2,DB!A:G,7,0),"")</f>
        <v>Vandalized</v>
      </c>
      <c r="K2" s="37" t="s">
        <v>39114</v>
      </c>
      <c r="L2" s="37" t="str">
        <f>IFERROR(VLOOKUP(D2,DB!A:I,9,0),"")</f>
        <v>Latis</v>
      </c>
      <c r="M2" s="105"/>
    </row>
    <row r="3" spans="1:13" ht="30">
      <c r="A3" s="37" t="s">
        <v>39115</v>
      </c>
      <c r="B3" s="37" t="str">
        <f>IFERROR(VLOOKUP(D3,DB!A:K,11,0),"")</f>
        <v>R5</v>
      </c>
      <c r="C3" s="37">
        <v>1</v>
      </c>
      <c r="D3" s="37" t="s">
        <v>33268</v>
      </c>
      <c r="E3" s="37" t="s">
        <v>39100</v>
      </c>
      <c r="F3" s="38">
        <v>45926.188877314817</v>
      </c>
      <c r="G3" s="108">
        <f t="shared" ref="G3" ca="1" si="0">IFERROR(NOW()-F3,"")</f>
        <v>54.795437499997206</v>
      </c>
      <c r="H3" s="38">
        <v>45926.158159722225</v>
      </c>
      <c r="I3" s="37" t="str">
        <f>IFERROR(VLOOKUP(D3,DB!A:F,6,0),"")</f>
        <v>SCECO</v>
      </c>
      <c r="J3" s="37" t="str">
        <f>IFERROR(VLOOKUP(D3,DB!A:G,7,0),"")</f>
        <v>Good</v>
      </c>
      <c r="K3" s="37" t="s">
        <v>39116</v>
      </c>
      <c r="L3" s="37" t="str">
        <f>IFERROR(VLOOKUP(D3,DB!A:I,9,0),"")</f>
        <v>Latis</v>
      </c>
      <c r="M3" s="105"/>
    </row>
    <row r="4" spans="1:13" ht="48" customHeight="1">
      <c r="A4" s="109" t="s">
        <v>39117</v>
      </c>
      <c r="B4" s="109" t="str">
        <f>IFERROR(VLOOKUP(D4,DB!A:K,11,0),"")</f>
        <v>R5</v>
      </c>
      <c r="C4" s="109">
        <v>1</v>
      </c>
      <c r="D4" s="109" t="s">
        <v>34758</v>
      </c>
      <c r="E4" s="109" t="s">
        <v>39100</v>
      </c>
      <c r="F4" s="110">
        <v>45948.661111111112</v>
      </c>
      <c r="G4" s="111">
        <f t="shared" ref="G4" ca="1" si="1">IFERROR(NOW()-F4,"")</f>
        <v>32.323203703701438</v>
      </c>
      <c r="H4" s="110">
        <v>45948.661111111112</v>
      </c>
      <c r="I4" s="109" t="str">
        <f>IFERROR(VLOOKUP(D4,DB!A:F,6,0),"")</f>
        <v>SCECO</v>
      </c>
      <c r="J4" s="109" t="str">
        <f>IFERROR(VLOOKUP(D4,DB!A:G,7,0),"")</f>
        <v>Dead</v>
      </c>
      <c r="K4" s="109" t="s">
        <v>39118</v>
      </c>
      <c r="L4" s="109" t="str">
        <f>IFERROR(VLOOKUP(D4,DB!A:I,9,0),"")</f>
        <v>Latis</v>
      </c>
    </row>
    <row r="5" spans="1:13" s="105" customFormat="1">
      <c r="A5" s="109" t="s">
        <v>39119</v>
      </c>
      <c r="B5" s="109" t="str">
        <f>IFERROR(VLOOKUP(D5,DB!A:K,11,0),"")</f>
        <v>R5</v>
      </c>
      <c r="C5" s="109">
        <v>1</v>
      </c>
      <c r="D5" s="109" t="s">
        <v>33371</v>
      </c>
      <c r="E5" s="109" t="s">
        <v>39021</v>
      </c>
      <c r="F5" s="135">
        <v>45977.514803240738</v>
      </c>
      <c r="G5" s="111">
        <f ca="1">IFERROR(NOW()-F5,"")</f>
        <v>3.469511574076023</v>
      </c>
      <c r="H5" s="135">
        <v>45977.468807870369</v>
      </c>
      <c r="I5" s="109" t="str">
        <f>IFERROR(VLOOKUP(D5,DB!A:F,6,0),"")</f>
        <v>SCECO</v>
      </c>
      <c r="J5" s="109" t="str">
        <f>IFERROR(VLOOKUP(D5,DB!A:G,7,0),"")</f>
        <v>Weak</v>
      </c>
      <c r="K5" s="109" t="s">
        <v>39120</v>
      </c>
      <c r="L5" s="109" t="str">
        <f>IFERROR(VLOOKUP(D5,DB!A:I,9,0),"")</f>
        <v>Latis</v>
      </c>
    </row>
    <row r="6" spans="1:13">
      <c r="A6" s="109"/>
      <c r="B6" s="109" t="str">
        <f>IFERROR(VLOOKUP(D6,DB!A:K,11,0),"")</f>
        <v/>
      </c>
      <c r="C6" s="109"/>
      <c r="D6" s="109"/>
      <c r="E6" s="109"/>
      <c r="F6" s="109"/>
      <c r="G6" s="111">
        <f ca="1">IFERROR(NOW()-F6,"")</f>
        <v>45980.984314814814</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45980.984314814814</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45980.984314814814</v>
      </c>
      <c r="H8" s="109"/>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45980.984314814814</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45980.984314814814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45980.984314814814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45980.984314814814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45980.984314814814</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45980.984314814814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45980.984314814814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45980.984314814814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45980.984314814814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45980.984314814814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45980.984314814814</v>
      </c>
      <c r="H19" s="109"/>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45980.984314814814</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45980.984314814814</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45980.984314814814</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45980.984314814814</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45980.984314814814</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45980.984314814814</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45980.984314814814</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45980.984314814814</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45980.984314814814</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45980.984314814814</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45980.984314814814</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45980.984314814814</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45980.984314814814</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45980.984314814814</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45980.984314814814</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45980.984314814814</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45980.984314814814</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45980.984314814814</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45980.984314814814</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45980.984314814814</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45980.984314814814</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45980.984314814814</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45980.984314814814</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45980.984314814814</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45980.984314814814</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45980.984314814814</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45980.984314814814</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45980.984314814814</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45980.984314814814</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45980.984314814814</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45980.984314814814</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45980.984314814814</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45980.984314814814</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45980.984314814814</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45980.984314814814</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45980.984314814814</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45980.984314814814</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45980.984314814814</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45980.984314814814</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45980.984314814814</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45980.984314814814</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45980.984314814814</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45980.984314814814</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45980.984314814814</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45980.984314814814</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45980.984314814814</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45980.984314814814</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45980.984314814814</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45980.984314814814</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45980.984314814814</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45980.984314814814</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45980.984314814814</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45980.984314814814</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45980.984314814814</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45980.984314814814</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45980.984314814814</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45980.984314814814</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45980.984314814814</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45980.984314814814</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45980.984314814814</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45980.984314814814</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45980.984314814814</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45980.984314814814</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45980.984314814814</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45980.984314814814</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45980.984314814814</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45980.984314814814</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45980.984314814814</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45980.984314814814</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45980.984314814814</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45980.984314814814</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45980.984314814814</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45980.984314814814</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45980.984314814814</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45980.984314814814</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45980.984314814814</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45980.984314814814</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45980.984314814814</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45980.984314814814</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45980.984314814814</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45980.984314814814</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45980.984314814814</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45980.984314814814</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45980.984314814814</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45980.984314814814</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45980.984314814814</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45980.984314814814</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45980.984314814814</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45980.984314814814</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45980.984314814814</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45980.984314814814</v>
      </c>
      <c r="H110" s="109"/>
      <c r="I110" s="109" t="str">
        <f>IFERROR(VLOOKUP(D110,DB!A:F,6,0),"")</f>
        <v/>
      </c>
      <c r="J110" s="109" t="str">
        <f>IFERROR(VLOOKUP(D110,DB!A:G,7,0),"")</f>
        <v/>
      </c>
      <c r="K110" s="109"/>
      <c r="L110" s="109" t="str">
        <f>IFERROR(VLOOKUP(D110,DB!A:I,9,0),"")</f>
        <v/>
      </c>
    </row>
    <row r="111" spans="1:12">
      <c r="A111" s="138"/>
      <c r="B111" s="138" t="str">
        <f>IFERROR(VLOOKUP(D111,DB!A:K,11,0),"")</f>
        <v/>
      </c>
      <c r="C111" s="138"/>
      <c r="D111" s="138"/>
      <c r="E111" s="138"/>
      <c r="F111" s="139"/>
      <c r="G111" s="111">
        <f ca="1">IFERROR(NOW()-F111,"")</f>
        <v>45980.984314814814</v>
      </c>
      <c r="H111" s="139"/>
      <c r="I111" s="138" t="str">
        <f>IFERROR(VLOOKUP(D111,DB!A:F,6,0),"")</f>
        <v/>
      </c>
      <c r="J111" s="138" t="str">
        <f>IFERROR(VLOOKUP(D111,DB!A:G,7,0),"")</f>
        <v/>
      </c>
      <c r="K111" s="138"/>
      <c r="L111" s="138" t="str">
        <f>IFERROR(VLOOKUP(D111,DB!A:I,9,0),"")</f>
        <v/>
      </c>
    </row>
    <row r="112" spans="1:12">
      <c r="A112" s="138"/>
      <c r="B112" s="138" t="str">
        <f>IFERROR(VLOOKUP(D112,DB!A:K,11,0),"")</f>
        <v/>
      </c>
      <c r="C112" s="138"/>
      <c r="D112" s="138"/>
      <c r="E112" s="138"/>
      <c r="F112" s="139"/>
      <c r="G112" s="111">
        <f ca="1">IFERROR(NOW()-F112,"")</f>
        <v>45980.984314814814</v>
      </c>
      <c r="H112" s="139"/>
      <c r="I112" s="138" t="str">
        <f>IFERROR(VLOOKUP(D112,DB!A:F,6,0),"")</f>
        <v/>
      </c>
      <c r="J112" s="138" t="str">
        <f>IFERROR(VLOOKUP(D112,DB!A:G,7,0),"")</f>
        <v/>
      </c>
      <c r="K112" s="138"/>
      <c r="L112" s="138" t="str">
        <f>IFERROR(VLOOKUP(D112,DB!A:I,9,0),"")</f>
        <v/>
      </c>
    </row>
    <row r="113" spans="1:12">
      <c r="A113" s="138"/>
      <c r="B113" s="138" t="str">
        <f>IFERROR(VLOOKUP(D113,DB!A:K,11,0),"")</f>
        <v/>
      </c>
      <c r="C113" s="138"/>
      <c r="D113" s="138"/>
      <c r="E113" s="138"/>
      <c r="F113" s="139"/>
      <c r="G113" s="111">
        <f ca="1">IFERROR(NOW()-F113,"")</f>
        <v>45980.984314814814</v>
      </c>
      <c r="H113" s="139"/>
      <c r="I113" s="138" t="str">
        <f>IFERROR(VLOOKUP(D113,DB!A:F,6,0),"")</f>
        <v/>
      </c>
      <c r="J113" s="138" t="str">
        <f>IFERROR(VLOOKUP(D113,DB!A:G,7,0),"")</f>
        <v/>
      </c>
      <c r="K113" s="138"/>
      <c r="L113" s="138" t="str">
        <f>IFERROR(VLOOKUP(D113,DB!A:I,9,0),"")</f>
        <v/>
      </c>
    </row>
    <row r="114" spans="1:12">
      <c r="A114" s="138"/>
      <c r="B114" s="138" t="str">
        <f>IFERROR(VLOOKUP(D114,DB!A:K,11,0),"")</f>
        <v/>
      </c>
      <c r="C114" s="138"/>
      <c r="D114" s="138"/>
      <c r="E114" s="138"/>
      <c r="F114" s="139"/>
      <c r="G114" s="111">
        <f ca="1">IFERROR(NOW()-F114,"")</f>
        <v>45980.984314814814</v>
      </c>
      <c r="H114" s="139"/>
      <c r="I114" s="138" t="str">
        <f>IFERROR(VLOOKUP(D114,DB!A:F,6,0),"")</f>
        <v/>
      </c>
      <c r="J114" s="138" t="str">
        <f>IFERROR(VLOOKUP(D114,DB!A:G,7,0),"")</f>
        <v/>
      </c>
      <c r="K114" s="138"/>
      <c r="L114" s="138" t="str">
        <f>IFERROR(VLOOKUP(D114,DB!A:I,9,0),"")</f>
        <v/>
      </c>
    </row>
    <row r="115" spans="1:12">
      <c r="A115" s="138"/>
      <c r="B115" s="138" t="str">
        <f>IFERROR(VLOOKUP(D115,DB!A:K,11,0),"")</f>
        <v/>
      </c>
      <c r="C115" s="138"/>
      <c r="D115" s="138"/>
      <c r="E115" s="138"/>
      <c r="F115" s="139"/>
      <c r="G115" s="111">
        <f ca="1">IFERROR(NOW()-F115,"")</f>
        <v>45980.984314814814</v>
      </c>
      <c r="H115" s="139"/>
      <c r="I115" s="138" t="str">
        <f>IFERROR(VLOOKUP(D115,DB!A:F,6,0),"")</f>
        <v/>
      </c>
      <c r="J115" s="138" t="str">
        <f>IFERROR(VLOOKUP(D115,DB!A:G,7,0),"")</f>
        <v/>
      </c>
      <c r="K115" s="138"/>
      <c r="L115" s="138" t="str">
        <f>IFERROR(VLOOKUP(D115,DB!A:I,9,0),"")</f>
        <v/>
      </c>
    </row>
    <row r="116" spans="1:12">
      <c r="A116" s="138"/>
      <c r="B116" s="138" t="str">
        <f>IFERROR(VLOOKUP(D116,DB!A:K,11,0),"")</f>
        <v/>
      </c>
      <c r="C116" s="138"/>
      <c r="D116" s="138"/>
      <c r="E116" s="138"/>
      <c r="F116" s="139"/>
      <c r="G116" s="111">
        <f ca="1">IFERROR(NOW()-F116,"")</f>
        <v>45980.984314814814</v>
      </c>
      <c r="H116" s="139"/>
      <c r="I116" s="138" t="str">
        <f>IFERROR(VLOOKUP(D116,DB!A:F,6,0),"")</f>
        <v/>
      </c>
      <c r="J116" s="138" t="str">
        <f>IFERROR(VLOOKUP(D116,DB!A:G,7,0),"")</f>
        <v/>
      </c>
      <c r="K116" s="138"/>
      <c r="L116" s="138" t="str">
        <f>IFERROR(VLOOKUP(D116,DB!A:I,9,0),"")</f>
        <v/>
      </c>
    </row>
    <row r="117" spans="1:12">
      <c r="A117" s="138"/>
      <c r="B117" s="138" t="str">
        <f>IFERROR(VLOOKUP(D117,DB!A:K,11,0),"")</f>
        <v/>
      </c>
      <c r="C117" s="138"/>
      <c r="D117" s="138"/>
      <c r="E117" s="138"/>
      <c r="F117" s="139"/>
      <c r="G117" s="111">
        <f ca="1">IFERROR(NOW()-F117,"")</f>
        <v>45980.984314814814</v>
      </c>
      <c r="H117" s="139"/>
      <c r="I117" s="138" t="str">
        <f>IFERROR(VLOOKUP(D117,DB!A:F,6,0),"")</f>
        <v/>
      </c>
      <c r="J117" s="138" t="str">
        <f>IFERROR(VLOOKUP(D117,DB!A:G,7,0),"")</f>
        <v/>
      </c>
      <c r="K117" s="138"/>
      <c r="L117" s="138" t="str">
        <f>IFERROR(VLOOKUP(D117,DB!A:I,9,0),"")</f>
        <v/>
      </c>
    </row>
    <row r="118" spans="1:12">
      <c r="A118" s="138"/>
      <c r="B118" s="138" t="str">
        <f>IFERROR(VLOOKUP(D118,DB!A:K,11,0),"")</f>
        <v/>
      </c>
      <c r="C118" s="138"/>
      <c r="D118" s="138"/>
      <c r="E118" s="138"/>
      <c r="F118" s="139"/>
      <c r="G118" s="111">
        <f ca="1">IFERROR(NOW()-F118,"")</f>
        <v>45980.984314814814</v>
      </c>
      <c r="H118" s="139"/>
      <c r="I118" s="138" t="str">
        <f>IFERROR(VLOOKUP(D118,DB!A:F,6,0),"")</f>
        <v/>
      </c>
      <c r="J118" s="138" t="str">
        <f>IFERROR(VLOOKUP(D118,DB!A:G,7,0),"")</f>
        <v/>
      </c>
      <c r="K118" s="138"/>
      <c r="L118" s="138" t="str">
        <f>IFERROR(VLOOKUP(D118,DB!A:I,9,0),"")</f>
        <v/>
      </c>
    </row>
    <row r="119" spans="1:12">
      <c r="A119" s="138"/>
      <c r="B119" s="138" t="str">
        <f>IFERROR(VLOOKUP(D119,DB!A:K,11,0),"")</f>
        <v/>
      </c>
      <c r="C119" s="138"/>
      <c r="D119" s="138"/>
      <c r="E119" s="138"/>
      <c r="F119" s="139"/>
      <c r="G119" s="111">
        <f ca="1">IFERROR(NOW()-F119,"")</f>
        <v>45980.984314814814</v>
      </c>
      <c r="H119" s="139"/>
      <c r="I119" s="138" t="str">
        <f>IFERROR(VLOOKUP(D119,DB!A:F,6,0),"")</f>
        <v/>
      </c>
      <c r="J119" s="138" t="str">
        <f>IFERROR(VLOOKUP(D119,DB!A:G,7,0),"")</f>
        <v/>
      </c>
      <c r="K119" s="138"/>
      <c r="L119" s="138" t="str">
        <f>IFERROR(VLOOKUP(D119,DB!A:I,9,0),"")</f>
        <v/>
      </c>
    </row>
    <row r="120" spans="1:12">
      <c r="A120" s="138"/>
      <c r="B120" s="138" t="str">
        <f>IFERROR(VLOOKUP(D120,DB!A:K,11,0),"")</f>
        <v/>
      </c>
      <c r="C120" s="138"/>
      <c r="D120" s="138"/>
      <c r="E120" s="138"/>
      <c r="F120" s="139"/>
      <c r="G120" s="111">
        <f ca="1">IFERROR(NOW()-F120,"")</f>
        <v>45980.984314814814</v>
      </c>
      <c r="H120" s="139"/>
      <c r="I120" s="138" t="str">
        <f>IFERROR(VLOOKUP(D120,DB!A:F,6,0),"")</f>
        <v/>
      </c>
      <c r="J120" s="138" t="str">
        <f>IFERROR(VLOOKUP(D120,DB!A:G,7,0),"")</f>
        <v/>
      </c>
      <c r="K120" s="138"/>
      <c r="L120" s="138" t="str">
        <f>IFERROR(VLOOKUP(D120,DB!A:I,9,0),"")</f>
        <v/>
      </c>
    </row>
    <row r="121" spans="1:12">
      <c r="A121" s="138"/>
      <c r="B121" s="138" t="str">
        <f>IFERROR(VLOOKUP(D121,DB!A:K,11,0),"")</f>
        <v/>
      </c>
      <c r="C121" s="138"/>
      <c r="D121" s="138"/>
      <c r="E121" s="138"/>
      <c r="F121" s="139"/>
      <c r="G121" s="111">
        <f ca="1">IFERROR(NOW()-F121,"")</f>
        <v>45980.984314814814</v>
      </c>
      <c r="H121" s="139"/>
      <c r="I121" s="138" t="str">
        <f>IFERROR(VLOOKUP(D121,DB!A:F,6,0),"")</f>
        <v/>
      </c>
      <c r="J121" s="138" t="str">
        <f>IFERROR(VLOOKUP(D121,DB!A:G,7,0),"")</f>
        <v/>
      </c>
      <c r="K121" s="138"/>
      <c r="L121" s="138" t="str">
        <f>IFERROR(VLOOKUP(D121,DB!A:I,9,0),"")</f>
        <v/>
      </c>
    </row>
    <row r="122" spans="1:12">
      <c r="A122" s="138"/>
      <c r="B122" s="138" t="str">
        <f>IFERROR(VLOOKUP(D122,DB!A:K,11,0),"")</f>
        <v/>
      </c>
      <c r="C122" s="138"/>
      <c r="D122" s="138"/>
      <c r="E122" s="138"/>
      <c r="F122" s="139"/>
      <c r="G122" s="111">
        <f ca="1">IFERROR(NOW()-F122,"")</f>
        <v>45980.984314814814</v>
      </c>
      <c r="H122" s="139"/>
      <c r="I122" s="138" t="str">
        <f>IFERROR(VLOOKUP(D122,DB!A:F,6,0),"")</f>
        <v/>
      </c>
      <c r="J122" s="138" t="str">
        <f>IFERROR(VLOOKUP(D122,DB!A:G,7,0),"")</f>
        <v/>
      </c>
      <c r="K122" s="138"/>
      <c r="L122" s="138" t="str">
        <f>IFERROR(VLOOKUP(D122,DB!A:I,9,0),"")</f>
        <v/>
      </c>
    </row>
    <row r="123" spans="1:12">
      <c r="A123" s="138"/>
      <c r="B123" s="138" t="str">
        <f>IFERROR(VLOOKUP(D123,DB!A:K,11,0),"")</f>
        <v/>
      </c>
      <c r="C123" s="138"/>
      <c r="D123" s="138"/>
      <c r="E123" s="138"/>
      <c r="F123" s="139"/>
      <c r="G123" s="111">
        <f ca="1">IFERROR(NOW()-F123,"")</f>
        <v>45980.984314814814</v>
      </c>
      <c r="H123" s="139"/>
      <c r="I123" s="138" t="str">
        <f>IFERROR(VLOOKUP(D123,DB!A:F,6,0),"")</f>
        <v/>
      </c>
      <c r="J123" s="138" t="str">
        <f>IFERROR(VLOOKUP(D123,DB!A:G,7,0),"")</f>
        <v/>
      </c>
      <c r="K123" s="138"/>
      <c r="L123" s="138" t="str">
        <f>IFERROR(VLOOKUP(D123,DB!A:I,9,0),"")</f>
        <v/>
      </c>
    </row>
    <row r="124" spans="1:12">
      <c r="A124" s="138"/>
      <c r="B124" s="138" t="str">
        <f>IFERROR(VLOOKUP(D124,DB!A:K,11,0),"")</f>
        <v/>
      </c>
      <c r="C124" s="138"/>
      <c r="D124" s="138"/>
      <c r="E124" s="138"/>
      <c r="F124" s="139"/>
      <c r="G124" s="111">
        <f ca="1">IFERROR(NOW()-F124,"")</f>
        <v>45980.984314814814</v>
      </c>
      <c r="H124" s="139"/>
      <c r="I124" s="138" t="str">
        <f>IFERROR(VLOOKUP(D124,DB!A:F,6,0),"")</f>
        <v/>
      </c>
      <c r="J124" s="138" t="str">
        <f>IFERROR(VLOOKUP(D124,DB!A:G,7,0),"")</f>
        <v/>
      </c>
      <c r="K124" s="138"/>
      <c r="L124" s="138" t="str">
        <f>IFERROR(VLOOKUP(D124,DB!A:I,9,0),"")</f>
        <v/>
      </c>
    </row>
    <row r="125" spans="1:12">
      <c r="A125" s="138"/>
      <c r="B125" s="138" t="str">
        <f>IFERROR(VLOOKUP(D125,DB!A:K,11,0),"")</f>
        <v/>
      </c>
      <c r="C125" s="138"/>
      <c r="D125" s="138"/>
      <c r="E125" s="138"/>
      <c r="F125" s="139"/>
      <c r="G125" s="111">
        <f ca="1">IFERROR(NOW()-F125,"")</f>
        <v>45980.984314814814</v>
      </c>
      <c r="H125" s="139"/>
      <c r="I125" s="138" t="str">
        <f>IFERROR(VLOOKUP(D125,DB!A:F,6,0),"")</f>
        <v/>
      </c>
      <c r="J125" s="138" t="str">
        <f>IFERROR(VLOOKUP(D125,DB!A:G,7,0),"")</f>
        <v/>
      </c>
      <c r="K125" s="138"/>
      <c r="L125" s="138" t="str">
        <f>IFERROR(VLOOKUP(D125,DB!A:I,9,0),"")</f>
        <v/>
      </c>
    </row>
    <row r="126" spans="1:12">
      <c r="A126" s="138"/>
      <c r="B126" s="138" t="str">
        <f>IFERROR(VLOOKUP(D126,DB!A:K,11,0),"")</f>
        <v/>
      </c>
      <c r="C126" s="138"/>
      <c r="D126" s="138"/>
      <c r="E126" s="138"/>
      <c r="F126" s="139"/>
      <c r="G126" s="111">
        <f ca="1">IFERROR(NOW()-F126,"")</f>
        <v>45980.984314814814</v>
      </c>
      <c r="H126" s="139"/>
      <c r="I126" s="138" t="str">
        <f>IFERROR(VLOOKUP(D126,DB!A:F,6,0),"")</f>
        <v/>
      </c>
      <c r="J126" s="138" t="str">
        <f>IFERROR(VLOOKUP(D126,DB!A:G,7,0),"")</f>
        <v/>
      </c>
      <c r="K126" s="138"/>
      <c r="L126" s="138" t="str">
        <f>IFERROR(VLOOKUP(D126,DB!A:I,9,0),"")</f>
        <v/>
      </c>
    </row>
    <row r="127" spans="1:12">
      <c r="A127" s="138"/>
      <c r="B127" s="138" t="str">
        <f>IFERROR(VLOOKUP(D127,DB!A:K,11,0),"")</f>
        <v/>
      </c>
      <c r="C127" s="138"/>
      <c r="D127" s="138"/>
      <c r="E127" s="138"/>
      <c r="F127" s="139"/>
      <c r="G127" s="111">
        <f ca="1">IFERROR(NOW()-F127,"")</f>
        <v>45980.984314814814</v>
      </c>
      <c r="H127" s="139"/>
      <c r="I127" s="138" t="str">
        <f>IFERROR(VLOOKUP(D127,DB!A:F,6,0),"")</f>
        <v/>
      </c>
      <c r="J127" s="138" t="str">
        <f>IFERROR(VLOOKUP(D127,DB!A:G,7,0),"")</f>
        <v/>
      </c>
      <c r="K127" s="138"/>
      <c r="L127" s="138" t="str">
        <f>IFERROR(VLOOKUP(D127,DB!A:I,9,0),"")</f>
        <v/>
      </c>
    </row>
    <row r="128" spans="1:12">
      <c r="A128" s="138"/>
      <c r="B128" s="138" t="str">
        <f>IFERROR(VLOOKUP(D128,DB!A:K,11,0),"")</f>
        <v/>
      </c>
      <c r="C128" s="138"/>
      <c r="D128" s="138"/>
      <c r="E128" s="138"/>
      <c r="F128" s="139"/>
      <c r="G128" s="111">
        <f ca="1">IFERROR(NOW()-F128,"")</f>
        <v>45980.984314814814</v>
      </c>
      <c r="H128" s="139"/>
      <c r="I128" s="138" t="str">
        <f>IFERROR(VLOOKUP(D128,DB!A:F,6,0),"")</f>
        <v/>
      </c>
      <c r="J128" s="138" t="str">
        <f>IFERROR(VLOOKUP(D128,DB!A:G,7,0),"")</f>
        <v/>
      </c>
      <c r="K128" s="138"/>
      <c r="L128" s="138" t="str">
        <f>IFERROR(VLOOKUP(D128,DB!A:I,9,0),"")</f>
        <v/>
      </c>
    </row>
    <row r="129" spans="1:12">
      <c r="A129" s="138"/>
      <c r="B129" s="138" t="str">
        <f>IFERROR(VLOOKUP(D129,DB!A:K,11,0),"")</f>
        <v/>
      </c>
      <c r="C129" s="138"/>
      <c r="D129" s="138"/>
      <c r="E129" s="138"/>
      <c r="F129" s="139"/>
      <c r="G129" s="111">
        <f ca="1">IFERROR(NOW()-F129,"")</f>
        <v>45980.984314814814</v>
      </c>
      <c r="H129" s="139"/>
      <c r="I129" s="138" t="str">
        <f>IFERROR(VLOOKUP(D129,DB!A:F,6,0),"")</f>
        <v/>
      </c>
      <c r="J129" s="138" t="str">
        <f>IFERROR(VLOOKUP(D129,DB!A:G,7,0),"")</f>
        <v/>
      </c>
      <c r="K129" s="138"/>
      <c r="L129" s="138" t="str">
        <f>IFERROR(VLOOKUP(D129,DB!A:I,9,0),"")</f>
        <v/>
      </c>
    </row>
    <row r="130" spans="1:12">
      <c r="A130" s="138"/>
      <c r="B130" s="138" t="str">
        <f>IFERROR(VLOOKUP(D130,DB!A:K,11,0),"")</f>
        <v/>
      </c>
      <c r="C130" s="138"/>
      <c r="D130" s="138"/>
      <c r="E130" s="138"/>
      <c r="F130" s="139"/>
      <c r="G130" s="111">
        <f ca="1">IFERROR(NOW()-F130,"")</f>
        <v>45980.984314814814</v>
      </c>
      <c r="H130" s="139"/>
      <c r="I130" s="138" t="str">
        <f>IFERROR(VLOOKUP(D130,DB!A:F,6,0),"")</f>
        <v/>
      </c>
      <c r="J130" s="138" t="str">
        <f>IFERROR(VLOOKUP(D130,DB!A:G,7,0),"")</f>
        <v/>
      </c>
      <c r="K130" s="138"/>
      <c r="L130" s="138" t="str">
        <f>IFERROR(VLOOKUP(D130,DB!A:I,9,0),"")</f>
        <v/>
      </c>
    </row>
    <row r="131" spans="1:12">
      <c r="A131" s="138"/>
      <c r="B131" s="138" t="str">
        <f>IFERROR(VLOOKUP(D131,DB!A:K,11,0),"")</f>
        <v/>
      </c>
      <c r="C131" s="138"/>
      <c r="D131" s="138"/>
      <c r="E131" s="138"/>
      <c r="F131" s="139"/>
      <c r="G131" s="111">
        <f ca="1">IFERROR(NOW()-F131,"")</f>
        <v>45980.984314814814</v>
      </c>
      <c r="H131" s="139"/>
      <c r="I131" s="138" t="str">
        <f>IFERROR(VLOOKUP(D131,DB!A:F,6,0),"")</f>
        <v/>
      </c>
      <c r="J131" s="138" t="str">
        <f>IFERROR(VLOOKUP(D131,DB!A:G,7,0),"")</f>
        <v/>
      </c>
      <c r="K131" s="138"/>
      <c r="L131" s="138" t="str">
        <f>IFERROR(VLOOKUP(D131,DB!A:I,9,0),"")</f>
        <v/>
      </c>
    </row>
    <row r="132" spans="1:12">
      <c r="A132" s="138"/>
      <c r="B132" s="138" t="str">
        <f>IFERROR(VLOOKUP(D132,DB!A:K,11,0),"")</f>
        <v/>
      </c>
      <c r="C132" s="138"/>
      <c r="D132" s="138"/>
      <c r="E132" s="138"/>
      <c r="F132" s="139"/>
      <c r="G132" s="111">
        <f ca="1">IFERROR(NOW()-F132,"")</f>
        <v>45980.984314814814</v>
      </c>
      <c r="H132" s="139"/>
      <c r="I132" s="138" t="str">
        <f>IFERROR(VLOOKUP(D132,DB!A:F,6,0),"")</f>
        <v/>
      </c>
      <c r="J132" s="138" t="str">
        <f>IFERROR(VLOOKUP(D132,DB!A:G,7,0),"")</f>
        <v/>
      </c>
      <c r="K132" s="138"/>
      <c r="L132" s="138" t="str">
        <f>IFERROR(VLOOKUP(D132,DB!A:I,9,0),"")</f>
        <v/>
      </c>
    </row>
    <row r="133" spans="1:12">
      <c r="A133" s="138"/>
      <c r="B133" s="138" t="str">
        <f>IFERROR(VLOOKUP(D133,DB!A:K,11,0),"")</f>
        <v/>
      </c>
      <c r="C133" s="138"/>
      <c r="D133" s="138"/>
      <c r="E133" s="138"/>
      <c r="F133" s="139"/>
      <c r="G133" s="111">
        <f ca="1">IFERROR(NOW()-F133,"")</f>
        <v>45980.984314814814</v>
      </c>
      <c r="H133" s="139"/>
      <c r="I133" s="138" t="str">
        <f>IFERROR(VLOOKUP(D133,DB!A:F,6,0),"")</f>
        <v/>
      </c>
      <c r="J133" s="138" t="str">
        <f>IFERROR(VLOOKUP(D133,DB!A:G,7,0),"")</f>
        <v/>
      </c>
      <c r="K133" s="138"/>
      <c r="L133" s="138" t="str">
        <f>IFERROR(VLOOKUP(D133,DB!A:I,9,0),"")</f>
        <v/>
      </c>
    </row>
    <row r="134" spans="1:12">
      <c r="A134" s="138"/>
      <c r="B134" s="138" t="str">
        <f>IFERROR(VLOOKUP(D134,DB!A:K,11,0),"")</f>
        <v/>
      </c>
      <c r="C134" s="138"/>
      <c r="D134" s="138"/>
      <c r="E134" s="138"/>
      <c r="F134" s="139"/>
      <c r="G134" s="111">
        <f ca="1">IFERROR(NOW()-F134,"")</f>
        <v>45980.984314814814</v>
      </c>
      <c r="H134" s="139"/>
      <c r="I134" s="138" t="str">
        <f>IFERROR(VLOOKUP(D134,DB!A:F,6,0),"")</f>
        <v/>
      </c>
      <c r="J134" s="138" t="str">
        <f>IFERROR(VLOOKUP(D134,DB!A:G,7,0),"")</f>
        <v/>
      </c>
      <c r="K134" s="138"/>
      <c r="L134" s="138" t="str">
        <f>IFERROR(VLOOKUP(D134,DB!A:I,9,0),"")</f>
        <v/>
      </c>
    </row>
    <row r="135" spans="1:12">
      <c r="A135" s="138"/>
      <c r="B135" s="138" t="str">
        <f>IFERROR(VLOOKUP(D135,DB!A:K,11,0),"")</f>
        <v/>
      </c>
      <c r="C135" s="138"/>
      <c r="D135" s="138"/>
      <c r="E135" s="138"/>
      <c r="F135" s="139"/>
      <c r="G135" s="111">
        <f ca="1">IFERROR(NOW()-F135,"")</f>
        <v>45980.984314814814</v>
      </c>
      <c r="H135" s="139"/>
      <c r="I135" s="138" t="str">
        <f>IFERROR(VLOOKUP(D135,DB!A:F,6,0),"")</f>
        <v/>
      </c>
      <c r="J135" s="138" t="str">
        <f>IFERROR(VLOOKUP(D135,DB!A:G,7,0),"")</f>
        <v/>
      </c>
      <c r="K135" s="138"/>
      <c r="L135" s="138" t="str">
        <f>IFERROR(VLOOKUP(D135,DB!A:I,9,0),"")</f>
        <v/>
      </c>
    </row>
    <row r="136" spans="1:12">
      <c r="A136" s="138"/>
      <c r="B136" s="138" t="str">
        <f>IFERROR(VLOOKUP(D136,DB!A:K,11,0),"")</f>
        <v/>
      </c>
      <c r="C136" s="138"/>
      <c r="D136" s="138"/>
      <c r="E136" s="138"/>
      <c r="F136" s="139"/>
      <c r="G136" s="111">
        <f ca="1">IFERROR(NOW()-F136,"")</f>
        <v>45980.984314814814</v>
      </c>
      <c r="H136" s="139"/>
      <c r="I136" s="138" t="str">
        <f>IFERROR(VLOOKUP(D136,DB!A:F,6,0),"")</f>
        <v/>
      </c>
      <c r="J136" s="138" t="str">
        <f>IFERROR(VLOOKUP(D136,DB!A:G,7,0),"")</f>
        <v/>
      </c>
      <c r="K136" s="138"/>
      <c r="L136" s="138" t="str">
        <f>IFERROR(VLOOKUP(D136,DB!A:I,9,0),"")</f>
        <v/>
      </c>
    </row>
    <row r="137" spans="1:12">
      <c r="A137" s="138"/>
      <c r="B137" s="138" t="str">
        <f>IFERROR(VLOOKUP(D137,DB!A:K,11,0),"")</f>
        <v/>
      </c>
      <c r="C137" s="138"/>
      <c r="D137" s="138"/>
      <c r="E137" s="138"/>
      <c r="F137" s="139"/>
      <c r="G137" s="111">
        <f ca="1">IFERROR(NOW()-F137,"")</f>
        <v>45980.984314814814</v>
      </c>
      <c r="H137" s="139"/>
      <c r="I137" s="138" t="str">
        <f>IFERROR(VLOOKUP(D137,DB!A:F,6,0),"")</f>
        <v/>
      </c>
      <c r="J137" s="138" t="str">
        <f>IFERROR(VLOOKUP(D137,DB!A:G,7,0),"")</f>
        <v/>
      </c>
      <c r="K137" s="138"/>
      <c r="L137" s="138" t="str">
        <f>IFERROR(VLOOKUP(D137,DB!A:I,9,0),"")</f>
        <v/>
      </c>
    </row>
    <row r="138" spans="1:12">
      <c r="A138" s="138"/>
      <c r="B138" s="138" t="str">
        <f>IFERROR(VLOOKUP(D138,DB!A:K,11,0),"")</f>
        <v/>
      </c>
      <c r="C138" s="138"/>
      <c r="D138" s="138"/>
      <c r="E138" s="138"/>
      <c r="F138" s="139"/>
      <c r="G138" s="111">
        <f ca="1">IFERROR(NOW()-F138,"")</f>
        <v>45980.984314814814</v>
      </c>
      <c r="H138" s="139"/>
      <c r="I138" s="138" t="str">
        <f>IFERROR(VLOOKUP(D138,DB!A:F,6,0),"")</f>
        <v/>
      </c>
      <c r="J138" s="138" t="str">
        <f>IFERROR(VLOOKUP(D138,DB!A:G,7,0),"")</f>
        <v/>
      </c>
      <c r="K138" s="138"/>
      <c r="L138" s="138" t="str">
        <f>IFERROR(VLOOKUP(D138,DB!A:I,9,0),"")</f>
        <v/>
      </c>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row r="147" spans="1:12">
      <c r="A147" s="109"/>
      <c r="B147" s="109"/>
      <c r="C147" s="109"/>
      <c r="D147" s="109"/>
      <c r="E147" s="109"/>
      <c r="F147" s="109"/>
      <c r="G147" s="109"/>
      <c r="H147" s="109"/>
      <c r="I147" s="109"/>
      <c r="J147" s="109"/>
      <c r="K147" s="109"/>
      <c r="L147" s="109"/>
    </row>
    <row r="148" spans="1:12">
      <c r="A148" s="109"/>
      <c r="B148" s="109"/>
      <c r="C148" s="109"/>
      <c r="D148" s="109"/>
      <c r="E148" s="109"/>
      <c r="F148" s="109"/>
      <c r="G148" s="109"/>
      <c r="H148" s="109"/>
      <c r="I148" s="109"/>
      <c r="J148" s="109"/>
      <c r="K148" s="109"/>
      <c r="L148" s="109"/>
    </row>
    <row r="149" spans="1:12">
      <c r="A149" s="109"/>
      <c r="B149" s="109"/>
      <c r="C149" s="109"/>
      <c r="D149" s="109"/>
      <c r="E149" s="109"/>
      <c r="F149" s="109"/>
      <c r="G149" s="109"/>
      <c r="H149" s="109"/>
      <c r="I149" s="109"/>
      <c r="J149" s="109"/>
      <c r="K149" s="109"/>
      <c r="L149" s="109"/>
    </row>
    <row r="150" spans="1:12">
      <c r="A150" s="109"/>
      <c r="B150" s="109"/>
      <c r="C150" s="109"/>
      <c r="D150" s="109"/>
      <c r="E150" s="109"/>
      <c r="F150" s="109"/>
      <c r="G150" s="109"/>
      <c r="H150" s="109"/>
      <c r="I150" s="109"/>
      <c r="J150" s="109"/>
      <c r="K150" s="109"/>
      <c r="L150" s="109"/>
    </row>
  </sheetData>
  <dataValidations count="2">
    <dataValidation allowBlank="1" showInputMessage="1" showErrorMessage="1" sqref="E1" xr:uid="{920C6338-E771-4DAE-8C89-92A9093EA4DE}"/>
    <dataValidation type="list" allowBlank="1" showInputMessage="1" showErrorMessage="1" sqref="E2:E13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6"/>
  <sheetViews>
    <sheetView tabSelected="1" workbookViewId="0">
      <selection activeCell="L3" sqref="L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39121</v>
      </c>
      <c r="B2" s="119" t="str">
        <f>IFERROR(VLOOKUP(D2,DB!A:K,11,0),"")</f>
        <v>R6</v>
      </c>
      <c r="C2" s="120">
        <v>1</v>
      </c>
      <c r="D2" s="119" t="s">
        <v>34023</v>
      </c>
      <c r="E2" s="109" t="s">
        <v>39021</v>
      </c>
      <c r="F2" s="121">
        <v>45980.960925925923</v>
      </c>
      <c r="G2" s="104">
        <f t="shared" ref="G2:G22" ca="1" si="0">IFERROR(NOW()-F2,"-")</f>
        <v>2.3388888890622184E-2</v>
      </c>
      <c r="H2" s="121">
        <v>45980.95517361111</v>
      </c>
      <c r="I2" s="119" t="str">
        <f>IFERROR(VLOOKUP(D2,DB!A:F,6,0),"")</f>
        <v>SCECO</v>
      </c>
      <c r="J2" s="119" t="str">
        <f>IFERROR(VLOOKUP(D2,DB!A:G,7,0),"")</f>
        <v>Vandalized</v>
      </c>
      <c r="K2" s="122" t="s">
        <v>39122</v>
      </c>
      <c r="L2" s="123" t="str">
        <f>IFERROR(VLOOKUP(D2,DB!A:I,9,0),"")</f>
        <v>Latis</v>
      </c>
    </row>
    <row r="3" spans="1:16382" ht="31.5" customHeight="1">
      <c r="A3" s="118"/>
      <c r="B3" s="119" t="str">
        <f>IFERROR(VLOOKUP(D3,DB!A:K,11,0),"")</f>
        <v>R6</v>
      </c>
      <c r="C3" s="120"/>
      <c r="D3" s="119" t="s">
        <v>8122</v>
      </c>
      <c r="E3" s="109"/>
      <c r="F3" s="121"/>
      <c r="G3" s="104">
        <f t="shared" ca="1" si="0"/>
        <v>45980.984314814814</v>
      </c>
      <c r="H3" s="121"/>
      <c r="I3" s="119" t="str">
        <f>IFERROR(VLOOKUP(D3,DB!A:F,6,0),"")</f>
        <v>SCECO-Rental-Genset</v>
      </c>
      <c r="J3" s="119" t="str">
        <f>IFERROR(VLOOKUP(D3,DB!A:G,7,0),"")</f>
        <v>New BB</v>
      </c>
      <c r="K3" s="122"/>
      <c r="L3" s="123" t="str">
        <f>IFERROR(VLOOKUP(D3,DB!A:I,9,0),"")</f>
        <v>Zain</v>
      </c>
    </row>
    <row r="4" spans="1:16382" ht="31.5" customHeight="1">
      <c r="A4" s="118"/>
      <c r="B4" s="119" t="str">
        <f>IFERROR(VLOOKUP(D4,DB!A:K,11,0),"")</f>
        <v/>
      </c>
      <c r="C4" s="120"/>
      <c r="D4" s="119"/>
      <c r="E4" s="109"/>
      <c r="F4" s="121"/>
      <c r="G4" s="104">
        <f t="shared" ca="1" si="0"/>
        <v>45980.984314814814</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45980.984314814814</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45980.984314814814</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45980.984314814814</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45980.984314814814</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45980.984314814814</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45980.984314814814</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45980.984314814814</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45980.984314814814</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45980.984314814814</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45980.984314814814</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45980.984314814814</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45980.984314814814</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45980.984314814814</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45980.984314814814</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45980.984314814814</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45980.984314814814</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45980.984314814814</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45980.984314814814</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ref="G23:G56" ca="1" si="1">IFERROR(NOW()-F23,"-")</f>
        <v>45980.984314814814</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45980.984314814814</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45980.984314814814</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45980.984314814814</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45980.984314814814</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45980.984314814814</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45980.984314814814</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45980.984314814814</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45980.984314814814</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45980.984314814814</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45980.984314814814</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45980.984314814814</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45980.984314814814</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45980.984314814814</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45980.984314814814</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45980.984314814814</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45980.984314814814</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45980.984314814814</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45980.984314814814</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45980.984314814814</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45980.984314814814</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45980.984314814814</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45980.984314814814</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45980.984314814814</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45980.984314814814</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45980.984314814814</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45980.984314814814</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45980.984314814814</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45980.984314814814</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45980.984314814814</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45980.984314814814</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45980.984314814814</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45980.984314814814</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45980.984314814814</v>
      </c>
      <c r="H56" s="121"/>
      <c r="I56" s="119" t="str">
        <f>IFERROR(VLOOKUP(D56,DB!A:F,6,0),"")</f>
        <v/>
      </c>
      <c r="J56" s="119" t="str">
        <f>IFERROR(VLOOKUP(D56,DB!A:G,7,0),"")</f>
        <v/>
      </c>
      <c r="K56" s="122"/>
      <c r="L56" s="123" t="str">
        <f>IFERROR(VLOOKUP(D56,DB!A:I,9,0),"")</f>
        <v/>
      </c>
    </row>
  </sheetData>
  <dataValidations count="2">
    <dataValidation allowBlank="1" showInputMessage="1" showErrorMessage="1" sqref="E1" xr:uid="{9E1BC488-8814-4F8A-8DBE-742B3278AB71}"/>
    <dataValidation type="list" allowBlank="1" showInputMessage="1" showErrorMessage="1" sqref="E2:E5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2025-11-19T20:38:17Z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