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770" documentId="120_S{2AC9BD13-BADA-5192-A53E-5A8FF88502F6}" xr6:coauthVersionLast="47" xr6:coauthVersionMax="47" xr10:uidLastSave="{84C2C19E-686C-4C1D-9D53-20E41199EDF3}"/>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14"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0" i="4"/>
  <c r="J5" i="4"/>
  <c r="B3" i="4"/>
  <c r="I3" i="4"/>
  <c r="J3" i="4"/>
  <c r="L3" i="4"/>
  <c r="B4" i="4"/>
  <c r="I4" i="4"/>
  <c r="J4" i="4"/>
  <c r="L4" i="4"/>
  <c r="B5" i="4"/>
  <c r="I5" i="4"/>
  <c r="L5" i="4"/>
  <c r="B6" i="4"/>
  <c r="I6" i="4"/>
  <c r="J6" i="4"/>
  <c r="L6" i="4"/>
  <c r="B7" i="4"/>
  <c r="I7" i="4"/>
  <c r="J7" i="4"/>
  <c r="L7" i="4"/>
  <c r="B8" i="4"/>
  <c r="I8" i="4"/>
  <c r="J8" i="4"/>
  <c r="L8" i="4"/>
  <c r="B9" i="4"/>
  <c r="I9" i="4"/>
  <c r="J9" i="4"/>
  <c r="L9" i="4"/>
  <c r="B10" i="4"/>
  <c r="I10" i="4"/>
  <c r="L10" i="4"/>
  <c r="B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<sst xmlns="http://schemas.openxmlformats.org/spreadsheetml/2006/main" count="180289" uniqueCount="39127">
  <si>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</si>
  <si>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</si>
  <si>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</si>
  <si>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</si>
  <si>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</si>
  <si>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</si>
  <si>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</si>
  <si>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</si>
  <si>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</si>
  <si>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</si>
  <si>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</si>
  <si>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</si>
  <si>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</si>
  <si>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</si>
  <si>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</si>
  <si>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</si>
  <si>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</si>
  <si>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</si>
  <si>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</si>
  <si>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</si>
  <si>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</si>
  <si>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</si>
  <si>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</si>
  <si>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</si>
  <si>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</si>
  <si>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</si>
  <si>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</si>
  <si>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</si>
  <si>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</si>
  <si>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</si>
  <si>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</si>
  <si>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</si>
  <si>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</si>
  <si>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</si>
  <si>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</si>
  <si>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</si>
  <si>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</si>
  <si>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</si>
  <si>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</si>
  <si>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</si>
  <si>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</si>
  <si>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</si>
  <si>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</si>
  <si>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</si>
  <si>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</si>
  <si>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</si>
  <si>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</si>
  <si>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</si>
  <si>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</si>
  <si>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</si>
  <si>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</si>
  <si>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</si>
  <si>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</si>
  <si>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</si>
  <si>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</si>
  <si>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</si>
  <si>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</si>
  <si>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</si>
  <si>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</si>
  <si>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</si>
  <si>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</si>
  <si>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</si>
  <si>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</si>
  <si>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</si>
  <si>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</si>
  <si>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</si>
  <si>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</si>
  <si>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</si>
  <si>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</si>
  <si>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</si>
  <si>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</si>
  <si>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</si>
  <si>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</si>
  <si>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</si>
  <si>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</si>
  <si>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</si>
  <si>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</si>
  <si>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</si>
  <si>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</si>
  <si>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</si>
  <si>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</si>
  <si>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</si>
  <si>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</si>
  <si>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</si>
  <si>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</si>
  <si>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</si>
  <si>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</si>
  <si>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</si>
  <si>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</si>
  <si>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</si>
  <si>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</si>
  <si>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</si>
  <si>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</si>
  <si>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</si>
  <si>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</si>
  <si>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</si>
  <si>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</si>
  <si>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</si>
  <si>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</si>
  <si>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</si>
  <si>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</si>
  <si>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</si>
  <si>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</si>
  <si>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</si>
  <si>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</si>
  <si>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</si>
  <si>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</si>
  <si>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</si>
  <si>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</si>
  <si>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</si>
  <si>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</si>
  <si>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</si>
  <si>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</si>
  <si>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</si>
  <si>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</si>
  <si>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</si>
  <si>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</si>
  <si>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</si>
  <si>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</si>
  <si>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</si>
  <si>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</si>
  <si>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</si>
  <si>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</si>
  <si>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</si>
  <si>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</si>
  <si>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</si>
  <si>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</si>
  <si>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</si>
  <si>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</si>
  <si>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</si>
  <si>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</si>
  <si>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</si>
  <si>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</si>
  <si>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</si>
  <si>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</si>
  <si>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</si>
  <si>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</si>
  <si>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</si>
  <si>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</si>
  <si>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</si>
  <si>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</si>
  <si>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</si>
  <si>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</si>
  <si>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</si>
  <si>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</si>
  <si>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</si>
  <si>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</si>
  <si>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</si>
  <si>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</si>
  <si>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</si>
  <si>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</si>
  <si>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</si>
  <si>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</si>
  <si>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</si>
  <si>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</si>
  <si>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</si>
  <si>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</si>
  <si>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</si>
  <si>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</si>
  <si>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</si>
  <si>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</si>
  <si>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</si>
  <si>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</si>
  <si>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</si>
  <si>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</si>
  <si>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</si>
  <si>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</si>
  <si>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</si>
  <si>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</si>
  <si>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</si>
  <si>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</si>
  <si>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</si>
  <si>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</si>
  <si>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</si>
  <si>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</si>
  <si>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</si>
  <si>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</si>
  <si>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</si>
  <si>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</si>
  <si>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</si>
  <si>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</si>
  <si>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</si>
  <si>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</si>
  <si>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</si>
  <si>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</si>
  <si>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</si>
  <si>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</si>
  <si>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</si>
  <si>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</si>
  <si>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</si>
  <si>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</si>
  <si>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</si>
  <si>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</si>
  <si>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</si>
  <si>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</si>
  <si>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</si>
  <si>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</si>
  <si>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</si>
  <si>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</si>
  <si>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</si>
  <si>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</si>
  <si>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</si>
  <si>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</si>
  <si>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</si>
  <si>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</si>
  <si>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</si>
  <si>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</si>
  <si>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</si>
  <si>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</si>
  <si>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</si>
  <si>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</si>
  <si>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</si>
  <si>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</si>
  <si>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</si>
  <si>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</si>
  <si>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</si>
  <si>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</si>
  <si>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</si>
  <si>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</si>
  <si>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</si>
  <si>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</si>
  <si>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</si>
  <si>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</si>
  <si>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</si>
  <si>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</si>
  <si>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</si>
  <si>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</si>
  <si>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</si>
  <si>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</si>
  <si>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</si>
  <si>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</si>
  <si>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</si>
  <si>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</si>
  <si>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</si>
  <si>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</si>
  <si>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</si>
  <si>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</si>
  <si>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</si>
  <si>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</si>
  <si>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</si>
  <si>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</si>
  <si>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</si>
  <si>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</si>
  <si>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</si>
  <si>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</si>
  <si>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</si>
  <si>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</si>
  <si>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</si>
  <si>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</si>
  <si>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</si>
  <si>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</si>
  <si>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</si>
  <si>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</si>
  <si>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</si>
  <si>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</si>
  <si>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</si>
  <si>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</si>
  <si>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</si>
  <si>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</si>
  <si>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</si>
  <si>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</si>
  <si>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</si>
  <si>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</si>
  <si>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</si>
  <si>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</si>
  <si>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</si>
  <si>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</si>
  <si>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</si>
  <si>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</si>
  <si>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</si>
  <si>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</si>
  <si>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</si>
  <si>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</si>
  <si>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</si>
  <si>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</si>
  <si>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</si>
  <si>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</si>
  <si>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</si>
  <si>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</si>
  <si>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</si>
  <si>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</si>
  <si>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</si>
  <si>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</si>
  <si>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</si>
  <si>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</si>
  <si>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</si>
  <si>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</si>
  <si>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</si>
  <si>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</si>
  <si>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</si>
  <si>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</si>
  <si>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</si>
  <si>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</si>
  <si>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</si>
  <si>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</si>
  <si>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</si>
  <si>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</si>
  <si>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</si>
  <si>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</si>
  <si>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</si>
  <si>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</si>
  <si>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</si>
  <si>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</si>
  <si>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</si>
  <si>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</si>
  <si>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</si>
  <si>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</si>
  <si>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</si>
  <si>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</si>
  <si>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</si>
  <si>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</si>
  <si>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</si>
  <si>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</si>
  <si>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</si>
  <si>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</si>
  <si>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</si>
  <si>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</si>
  <si>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</si>
  <si>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</si>
  <si>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</si>
  <si>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</si>
  <si>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</si>
  <si>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</si>
  <si>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</si>
  <si>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</si>
  <si>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</si>
  <si>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</si>
  <si>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</si>
  <si>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</si>
  <si>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</si>
  <si>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</si>
  <si>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</si>
  <si>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</si>
  <si>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</si>
  <si>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</si>
  <si>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</si>
  <si>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</si>
  <si>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</si>
  <si>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</si>
  <si>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</si>
  <si>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</si>
  <si>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</si>
  <si>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</si>
  <si>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</si>
  <si>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</si>
  <si>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</si>
  <si>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</si>
  <si>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</si>
  <si>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</si>
  <si>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</si>
  <si>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</si>
  <si>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</si>
  <si>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</si>
  <si>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</si>
  <si>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</si>
  <si>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</si>
  <si>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</si>
  <si>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</si>
  <si>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</si>
  <si>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</si>
  <si>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</si>
  <si>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</si>
  <si>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</si>
  <si>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</si>
  <si>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</si>
  <si>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</si>
  <si>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</si>
  <si>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</si>
  <si>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</si>
  <si>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</si>
  <si>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</si>
  <si>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</si>
  <si>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</si>
  <si>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</si>
  <si>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</si>
  <si>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</si>
  <si>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</si>
  <si>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</si>
  <si>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</si>
  <si>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</si>
  <si>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</si>
  <si>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</si>
  <si>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</si>
  <si>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</si>
  <si>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</si>
  <si>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</si>
  <si>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</si>
  <si>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</si>
  <si>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</si>
  <si>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</si>
  <si>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</si>
  <si>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</si>
  <si>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</si>
  <si>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</si>
  <si>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</si>
  <si>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</si>
  <si>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</si>
  <si>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</si>
  <si>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</si>
  <si>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</si>
  <si>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</si>
  <si>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</si>
  <si>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</si>
  <si>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</si>
  <si>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</si>
  <si>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</si>
  <si>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</si>
  <si>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</si>
  <si>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</si>
  <si>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</si>
  <si>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</si>
  <si>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</si>
  <si>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</si>
  <si>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</si>
  <si>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</si>
  <si>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</si>
  <si>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</si>
  <si>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</si>
  <si>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</si>
  <si>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</si>
  <si>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</si>
  <si>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</si>
  <si>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</si>
  <si>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</si>
  <si>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</si>
  <si>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</si>
  <si>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</si>
  <si>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</si>
  <si>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</si>
  <si>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</si>
  <si>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</si>
  <si>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</si>
  <si>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</si>
  <si>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</si>
  <si>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</si>
  <si>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</si>
  <si>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</si>
  <si>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</si>
  <si>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</si>
  <si>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</si>
  <si>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</si>
  <si>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</si>
  <si>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</si>
  <si>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</si>
  <si>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</si>
  <si>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</si>
  <si>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</si>
  <si>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</si>
  <si>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</si>
  <si>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</si>
  <si>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</si>
  <si>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</si>
  <si>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</si>
  <si>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</si>
  <si>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</si>
  <si>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</si>
  <si>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</si>
  <si>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</si>
  <si>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</si>
  <si>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</si>
  <si>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</si>
  <si>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</si>
  <si>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</si>
  <si>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</si>
  <si>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</si>
  <si>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</si>
  <si>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</si>
  <si>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</si>
  <si>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</si>
  <si>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</si>
  <si>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</si>
  <si>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</si>
  <si>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</si>
  <si>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</si>
  <si>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</si>
  <si>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</si>
  <si>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</si>
  <si>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</si>
  <si>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</si>
  <si>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</si>
  <si>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</si>
  <si>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</si>
  <si>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</si>
  <si>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</si>
  <si>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</si>
  <si>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</si>
  <si>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</si>
  <si>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</si>
  <si>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</si>
  <si>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</si>
  <si>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</si>
  <si>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</si>
  <si>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</si>
  <si>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</si>
  <si>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</si>
  <si>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</si>
  <si>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</si>
  <si>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</si>
  <si>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</si>
  <si>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</si>
  <si>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</si>
  <si>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</si>
  <si>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</si>
  <si>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</si>
  <si>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</si>
  <si>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</si>
  <si>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</si>
  <si>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</si>
  <si>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</si>
  <si>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</si>
  <si>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</si>
  <si>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</si>
  <si>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</si>
  <si>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</si>
  <si>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</si>
  <si>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</si>
  <si>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</si>
  <si>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</si>
  <si>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</si>
  <si>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</si>
  <si>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</si>
  <si>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</si>
  <si>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</si>
  <si>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</si>
  <si>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</si>
  <si>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</si>
  <si>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</si>
  <si>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</si>
  <si>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</si>
  <si>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</si>
  <si>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</si>
  <si>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</si>
  <si>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</si>
  <si>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</si>
  <si>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</si>
  <si>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</si>
  <si>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</si>
  <si>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</si>
  <si>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</si>
  <si>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</si>
  <si>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</si>
  <si>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</si>
  <si>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</si>
  <si>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</si>
  <si>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</si>
  <si>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</si>
  <si>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</si>
  <si>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</si>
  <si>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</si>
  <si>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</si>
  <si>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</si>
  <si>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</si>
  <si>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</si>
  <si>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</si>
  <si>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</si>
  <si>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</si>
  <si>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</si>
  <si>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</si>
  <si>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</si>
  <si>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</si>
  <si>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</si>
  <si>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</si>
  <si>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</si>
  <si>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</si>
  <si>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</si>
  <si>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</si>
  <si>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</si>
  <si>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</si>
  <si>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</si>
  <si>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</si>
  <si>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</si>
  <si>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</si>
  <si>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</si>
  <si>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</si>
  <si>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</si>
  <si>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</si>
  <si>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</si>
  <si>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</si>
  <si>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</si>
  <si>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</si>
  <si>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</si>
  <si>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</si>
  <si>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</si>
  <si>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</si>
  <si>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</si>
  <si>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</si>
  <si>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</si>
  <si>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</si>
  <si>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</si>
  <si>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</si>
  <si>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</si>
  <si>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</si>
  <si>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</si>
  <si>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</si>
  <si>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</si>
  <si>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</si>
  <si>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</si>
  <si>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</si>
  <si>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</si>
  <si>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</si>
  <si>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</si>
  <si>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</si>
  <si>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</si>
  <si>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</si>
  <si>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</si>
  <si>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</si>
  <si>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</si>
  <si>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</si>
  <si>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</si>
  <si>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</si>
  <si>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</si>
  <si>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</si>
  <si>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</si>
  <si>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</si>
  <si>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</si>
  <si>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</si>
  <si>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</si>
  <si>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</si>
  <si>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</si>
  <si>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</si>
  <si>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</si>
  <si>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</si>
  <si>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</si>
  <si>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</si>
  <si>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</si>
  <si>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</si>
  <si>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</si>
  <si>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</si>
  <si>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</si>
  <si>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</si>
  <si>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</si>
  <si>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</si>
  <si>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</si>
  <si>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</si>
  <si>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</si>
  <si>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</si>
  <si>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</si>
  <si>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</si>
  <si>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</si>
  <si>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</si>
  <si>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</si>
  <si>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</si>
  <si>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</si>
  <si>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</si>
  <si>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</si>
  <si>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</si>
  <si>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</si>
  <si>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</si>
  <si>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</si>
  <si>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</si>
  <si>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</si>
  <si>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</si>
  <si>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</si>
  <si>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</si>
  <si>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</si>
  <si>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</si>
  <si>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</si>
  <si>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</si>
  <si>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</si>
  <si>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</si>
  <si>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</si>
  <si>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</si>
  <si>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</si>
  <si>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</si>
  <si>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</si>
  <si>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</si>
  <si>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</si>
  <si>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</si>
  <si>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</si>
  <si>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</si>
  <si>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</si>
  <si>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</si>
  <si>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</si>
  <si>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</si>
  <si>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</si>
  <si>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</si>
  <si>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</si>
  <si>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</si>
  <si>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</si>
  <si>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</si>
  <si>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</si>
  <si>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</si>
  <si>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</si>
  <si>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</si>
  <si>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</si>
  <si>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</si>
  <si>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</si>
  <si>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</si>
  <si>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</si>
  <si>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</si>
  <si>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</si>
  <si>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</si>
  <si>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</si>
  <si>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</si>
  <si>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</si>
  <si>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</si>
  <si>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</si>
  <si>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</si>
  <si>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</si>
  <si>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</si>
  <si>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</si>
  <si>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</si>
  <si>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</si>
  <si>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</si>
  <si>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</si>
  <si>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</si>
  <si>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</si>
  <si>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</si>
  <si>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</si>
  <si>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</si>
  <si>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</si>
  <si>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</si>
  <si>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</si>
  <si>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</si>
  <si>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</si>
  <si>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</si>
  <si>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</si>
  <si>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</si>
  <si>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</si>
  <si>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</si>
  <si>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</si>
  <si>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</si>
  <si>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</si>
  <si>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</si>
  <si>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</si>
  <si>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</si>
  <si>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</si>
  <si>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</si>
  <si>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</si>
  <si>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</si>
  <si>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</si>
  <si>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</si>
  <si>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</si>
  <si>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</si>
  <si>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</si>
  <si>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</si>
  <si>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</si>
  <si>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</si>
  <si>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</si>
  <si>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</si>
  <si>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</si>
  <si>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</si>
  <si>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</si>
  <si>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</si>
  <si>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</si>
  <si>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</si>
  <si>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</si>
  <si>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</si>
  <si>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</si>
  <si>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</si>
  <si>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</si>
  <si>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</si>
  <si>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</si>
  <si>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</si>
  <si>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</si>
  <si>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</si>
  <si>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</si>
  <si>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</si>
  <si>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</si>
  <si>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</si>
  <si>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</si>
  <si>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</si>
  <si>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</si>
  <si>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</si>
  <si>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</si>
  <si>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</si>
  <si>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</si>
  <si>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</si>
  <si>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</si>
  <si>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</si>
  <si>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</si>
  <si>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</si>
  <si>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</si>
  <si>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</si>
  <si>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</si>
  <si>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</si>
  <si>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</si>
  <si>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</si>
  <si>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</si>
  <si>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</si>
  <si>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</si>
  <si>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</si>
  <si>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</si>
  <si>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</si>
  <si>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</si>
  <si>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</si>
  <si>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</si>
  <si>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</si>
  <si>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</si>
  <si>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</si>
  <si>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</si>
  <si>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</si>
  <si>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</si>
  <si>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</si>
  <si>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</si>
  <si>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</si>
  <si>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</si>
  <si>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</si>
  <si>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</si>
  <si>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</si>
  <si>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</si>
  <si>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</si>
  <si>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</si>
  <si>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</si>
  <si>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</si>
  <si>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</si>
  <si>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</si>
  <si>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</si>
  <si>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</si>
  <si>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</si>
  <si>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</si>
  <si>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</si>
  <si>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</si>
  <si>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</si>
  <si>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</si>
  <si>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</si>
  <si>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</si>
  <si>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</si>
  <si>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</si>
  <si>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</si>
  <si>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</si>
  <si>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</si>
  <si>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</si>
  <si>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</si>
  <si>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</si>
  <si>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</si>
  <si>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</si>
  <si>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</si>
  <si>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</si>
  <si>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</si>
  <si>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</si>
  <si>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</si>
  <si>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</si>
  <si>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</si>
  <si>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</si>
  <si>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</si>
  <si>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</si>
  <si>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</si>
  <si>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</si>
  <si>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</si>
  <si>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</si>
  <si>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</si>
  <si>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</si>
  <si>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</si>
  <si>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</si>
  <si>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</si>
  <si>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</si>
  <si>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</si>
  <si>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</si>
  <si>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</si>
  <si>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</si>
  <si>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</si>
  <si>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</si>
  <si>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</si>
  <si>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</si>
  <si>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</si>
  <si>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</si>
  <si>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</si>
  <si>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</si>
  <si>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</si>
  <si>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</si>
  <si>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</si>
  <si>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</si>
  <si>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</si>
  <si>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</si>
  <si>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</si>
  <si>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</si>
  <si>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</si>
  <si>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</si>
  <si>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</si>
  <si>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</si>
  <si>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</si>
  <si>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</si>
  <si>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</si>
  <si>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</si>
  <si>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</si>
  <si>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</si>
  <si>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</si>
  <si>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</si>
  <si>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</si>
  <si>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</si>
  <si>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</si>
  <si>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</si>
  <si>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</si>
  <si>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</si>
  <si>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</si>
  <si>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</si>
  <si>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</si>
  <si>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</si>
  <si>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</si>
  <si>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</si>
  <si>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</si>
  <si>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</si>
  <si>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</si>
  <si>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</si>
  <si>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</si>
  <si>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</si>
  <si>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</si>
  <si>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</si>
  <si>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</si>
  <si>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</si>
  <si>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</si>
  <si>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</si>
  <si>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</si>
  <si>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</si>
  <si>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</si>
  <si>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</si>
  <si>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</si>
  <si>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</si>
  <si>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</si>
  <si>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</si>
  <si>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</si>
  <si>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</si>
  <si>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</si>
  <si>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</si>
  <si>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</si>
  <si>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</si>
  <si>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</si>
  <si>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</si>
  <si>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</si>
  <si>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</si>
  <si>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</si>
  <si>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</si>
  <si>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</si>
  <si>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</si>
  <si>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</si>
  <si>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</si>
  <si>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</si>
  <si>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</si>
  <si>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</si>
  <si>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</si>
  <si>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</si>
  <si>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</si>
  <si>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</si>
  <si>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</si>
  <si>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</si>
  <si>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</si>
  <si>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</si>
  <si>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</si>
  <si>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</si>
  <si>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</si>
  <si>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</si>
  <si>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</si>
  <si>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</si>
  <si>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</si>
  <si>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</si>
  <si>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</si>
  <si>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</si>
  <si>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</si>
  <si>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</si>
  <si>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</si>
  <si>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</si>
  <si>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</si>
  <si>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</si>
  <si>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</si>
  <si>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</si>
  <si>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</si>
  <si>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</si>
  <si>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</si>
  <si>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</si>
  <si>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</si>
  <si>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</si>
  <si>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</si>
  <si>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</si>
  <si>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</si>
  <si>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</si>
  <si>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</si>
  <si>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</si>
  <si>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</si>
  <si>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</si>
  <si>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</si>
  <si>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</si>
  <si>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</si>
  <si>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</si>
  <si>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</si>
  <si>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</si>
  <si>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</si>
  <si>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</si>
  <si>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</si>
  <si>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</si>
  <si>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</si>
  <si>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</si>
  <si>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</si>
  <si>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</si>
  <si>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</si>
  <si>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</si>
  <si>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</si>
  <si>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</si>
  <si>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</si>
  <si>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</si>
  <si>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</si>
  <si>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</si>
  <si>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</si>
  <si>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</si>
  <si>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</si>
  <si>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</si>
  <si>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</si>
  <si>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</si>
  <si>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</si>
  <si>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</si>
  <si>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</si>
  <si>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</si>
  <si>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</si>
  <si>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</si>
  <si>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</si>
  <si>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</si>
  <si>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</si>
  <si>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</si>
  <si>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</si>
  <si>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</si>
  <si>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</si>
  <si>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</si>
  <si>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</si>
  <si>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</si>
  <si>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</si>
  <si>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</si>
  <si>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</si>
  <si>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</si>
  <si>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</si>
  <si>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</si>
  <si>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</si>
  <si>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</si>
  <si>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</si>
  <si>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</si>
  <si>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</si>
  <si>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</si>
  <si>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</si>
  <si>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</si>
  <si>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</si>
  <si>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</si>
  <si>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</si>
  <si>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</si>
  <si>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</si>
  <si>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</si>
  <si>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</si>
  <si>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</si>
  <si>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</si>
  <si>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</si>
  <si>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</si>
  <si>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</si>
  <si>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</si>
  <si>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</si>
  <si>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</si>
  <si>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</si>
  <si>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</si>
  <si>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</si>
  <si>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</si>
  <si>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</si>
  <si>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</si>
  <si>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</si>
  <si>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</si>
  <si>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</si>
  <si>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</si>
  <si>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</si>
  <si>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</si>
  <si>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</si>
  <si>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</si>
  <si>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</si>
  <si>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</si>
  <si>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</si>
  <si>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</si>
  <si>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</si>
  <si>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</si>
  <si>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</si>
  <si>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</si>
  <si>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</si>
  <si>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</si>
  <si>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</si>
  <si>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</si>
  <si>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</si>
  <si>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</si>
  <si>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</si>
  <si>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</si>
  <si>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</si>
  <si>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</si>
  <si>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</si>
  <si>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</si>
  <si>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</si>
  <si>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</si>
  <si>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</si>
  <si>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</si>
  <si>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</si>
  <si>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</si>
  <si>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</si>
  <si>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</si>
  <si>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</si>
  <si>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</si>
  <si>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</si>
  <si>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</si>
  <si>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</si>
  <si>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</si>
  <si>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</si>
  <si>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</si>
  <si>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</si>
  <si>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</si>
  <si>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</si>
  <si>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</si>
  <si>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</si>
  <si>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</si>
  <si>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</si>
  <si>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</si>
  <si>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</si>
  <si>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</si>
  <si>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</si>
  <si>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</si>
  <si>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</si>
  <si>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</si>
  <si>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</si>
  <si>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</si>
  <si>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</si>
  <si>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</si>
  <si>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</si>
  <si>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</si>
  <si>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</si>
  <si>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</si>
  <si>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</si>
  <si>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</si>
  <si>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</si>
  <si>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</si>
  <si>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</si>
  <si>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</si>
  <si>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</si>
  <si>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</si>
  <si>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</si>
  <si>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</si>
  <si>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</si>
  <si>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</si>
  <si>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</si>
  <si>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</si>
  <si>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</si>
  <si>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</si>
  <si>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</si>
  <si>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</si>
  <si>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</si>
  <si>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</si>
  <si>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</si>
  <si>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</si>
  <si>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</si>
  <si>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</si>
  <si>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</si>
  <si>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</si>
  <si>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</si>
  <si>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</si>
  <si>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</si>
  <si>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</si>
  <si>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</si>
  <si>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</si>
  <si>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</si>
  <si>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</si>
  <si>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</si>
  <si>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</si>
  <si>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</si>
  <si>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</si>
  <si>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</si>
  <si>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</si>
  <si>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</si>
  <si>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</si>
  <si>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</si>
  <si>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</si>
  <si>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</si>
  <si>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</si>
  <si>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</si>
  <si>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</si>
  <si>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</si>
  <si>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</si>
  <si>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</si>
  <si>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</si>
  <si>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</si>
  <si>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</si>
  <si>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</si>
  <si>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</si>
  <si>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</si>
  <si>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</si>
  <si>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</si>
  <si>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</si>
  <si>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</si>
  <si>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</si>
  <si>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</si>
  <si>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</si>
  <si>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</si>
  <si>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</si>
  <si>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</si>
  <si>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</si>
  <si>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</si>
  <si>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</si>
  <si>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</si>
  <si>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</si>
  <si>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</si>
  <si>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</si>
  <si>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</si>
  <si>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</si>
  <si>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</si>
  <si>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</si>
  <si>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</si>
  <si>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</si>
  <si>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</si>
  <si>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</si>
  <si>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</si>
  <si>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</si>
  <si>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</si>
  <si>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</si>
  <si>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</si>
  <si>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</si>
  <si>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</si>
  <si>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</si>
  <si>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</si>
  <si>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</si>
  <si>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</si>
  <si>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</si>
  <si>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</si>
  <si>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</si>
  <si>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</si>
  <si>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</si>
  <si>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</si>
  <si>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</si>
  <si>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</si>
  <si>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</si>
  <si>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</si>
  <si>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</si>
  <si>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</si>
  <si>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</si>
  <si>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</si>
  <si>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</si>
  <si>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</si>
  <si>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</si>
  <si>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</si>
  <si>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</si>
  <si>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</si>
  <si>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</si>
  <si>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</si>
  <si>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</si>
  <si>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</si>
  <si>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</si>
  <si>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</si>
  <si>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</si>
  <si>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</si>
  <si>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</si>
  <si>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</si>
  <si>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</si>
  <si>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</si>
  <si>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</si>
  <si>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</si>
  <si>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</si>
  <si>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</si>
  <si>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</si>
  <si>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</si>
  <si>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</si>
  <si>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</si>
  <si>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</si>
  <si>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</si>
  <si>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</si>
  <si>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</si>
  <si>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</si>
  <si>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</si>
  <si>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</si>
  <si>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</si>
  <si>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</si>
  <si>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</si>
  <si>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</si>
  <si>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</si>
  <si>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</si>
  <si>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</si>
  <si>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</si>
  <si>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</si>
  <si>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</si>
  <si>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</si>
  <si>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</si>
  <si>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</si>
  <si>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</si>
  <si>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</si>
  <si>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</si>
  <si>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</si>
  <si>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</si>
  <si>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</si>
  <si>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</si>
  <si>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</si>
  <si>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</si>
  <si>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</si>
  <si>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</si>
  <si>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</si>
  <si>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</si>
  <si>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</si>
  <si>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</si>
  <si>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</si>
  <si>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</si>
  <si>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</si>
  <si>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</si>
  <si>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</si>
  <si>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</si>
  <si>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</si>
  <si>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</si>
  <si>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</si>
  <si>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</si>
  <si>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</si>
  <si>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</si>
  <si>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</si>
  <si>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</si>
  <si>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</si>
  <si>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</si>
  <si>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</si>
  <si>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</si>
  <si>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</si>
  <si>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</si>
  <si>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</si>
  <si>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</si>
  <si>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</si>
  <si>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</si>
  <si>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</si>
  <si>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</si>
  <si>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</si>
  <si>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</si>
  <si>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</si>
  <si>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</si>
  <si>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</si>
  <si>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</si>
  <si>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</si>
  <si>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</si>
  <si>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</si>
  <si>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</si>
  <si>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</si>
  <si>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</si>
  <si>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</si>
  <si>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</si>
  <si>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</si>
  <si>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</si>
  <si>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</si>
  <si>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</si>
  <si>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</si>
  <si>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</si>
  <si>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</si>
  <si>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</si>
  <si>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</si>
  <si>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</si>
  <si>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</si>
  <si>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</si>
  <si>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</si>
  <si>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</si>
  <si>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</si>
  <si>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</si>
  <si>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</si>
  <si>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</si>
  <si>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</si>
  <si>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</si>
  <si>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</si>
  <si>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</si>
  <si>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</si>
  <si>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</si>
  <si>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</si>
  <si>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</si>
  <si>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</si>
  <si>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</si>
  <si>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</si>
  <si>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</si>
  <si>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</si>
  <si>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</si>
  <si>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</si>
  <si>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</si>
  <si>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</si>
  <si>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</si>
  <si>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</si>
  <si>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</si>
  <si>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</si>
  <si>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</si>
  <si>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</si>
  <si>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</si>
  <si>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</si>
  <si>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</si>
  <si>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</si>
  <si>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</si>
  <si>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</si>
  <si>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</si>
  <si>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</si>
  <si>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</si>
  <si>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</si>
  <si>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</si>
  <si>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</si>
  <si>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</si>
  <si>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</si>
  <si>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</si>
  <si>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</si>
  <si>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</si>
  <si>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</si>
  <si>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</si>
  <si>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</si>
  <si>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</si>
  <si>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</si>
  <si>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</si>
  <si>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</si>
  <si>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</si>
  <si>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</si>
  <si>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</si>
  <si>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</si>
  <si>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</si>
  <si>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</si>
  <si>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</si>
  <si>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</si>
  <si>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</si>
  <si>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</si>
  <si>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</si>
  <si>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</si>
  <si>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</si>
  <si>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</si>
  <si>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</si>
  <si>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</si>
  <si>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</si>
  <si>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</si>
  <si>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</si>
  <si>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</si>
  <si>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</si>
  <si>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</si>
  <si>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</si>
  <si>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</si>
  <si>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</si>
  <si>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</si>
  <si>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</si>
  <si>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</si>
  <si>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</si>
  <si>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</si>
  <si>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</si>
  <si>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</si>
  <si>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</si>
  <si>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</si>
  <si>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</si>
  <si>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</si>
  <si>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</si>
  <si>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</si>
  <si>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</si>
  <si>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</si>
  <si>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</si>
  <si>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</si>
  <si>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</si>
  <si>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</si>
  <si>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</si>
  <si>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</si>
  <si>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</si>
  <si>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</si>
  <si>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</si>
  <si>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</si>
  <si>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</si>
  <si>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</si>
  <si>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</si>
  <si>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</si>
  <si>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</si>
  <si>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</si>
  <si>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</si>
  <si>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</si>
  <si>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</si>
  <si>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</si>
  <si>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</si>
  <si>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</si>
  <si>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</si>
  <si>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</si>
  <si>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</si>
  <si>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</si>
  <si>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</si>
  <si>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</si>
  <si>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</si>
  <si>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</si>
  <si>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</si>
  <si>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</si>
  <si>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</si>
  <si>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</si>
  <si>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</si>
  <si>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</si>
  <si>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</si>
  <si>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</si>
  <si>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</si>
  <si>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</si>
  <si>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</si>
  <si>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</si>
  <si>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</si>
  <si>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</si>
  <si>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</si>
  <si>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</si>
  <si>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</si>
  <si>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</si>
  <si>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</si>
  <si>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</si>
  <si>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</si>
  <si>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</si>
  <si>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</si>
  <si>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</si>
  <si>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</si>
  <si>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</si>
  <si>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</si>
  <si>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</si>
  <si>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</si>
  <si>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</si>
  <si>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</si>
  <si>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</si>
  <si>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</si>
  <si>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</si>
  <si>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</si>
  <si>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</si>
  <si>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</si>
  <si>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</si>
  <si>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</si>
  <si>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</si>
  <si>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</si>
  <si>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</si>
  <si>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</si>
  <si>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</si>
  <si>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</si>
  <si>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</si>
  <si>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</si>
  <si>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</si>
  <si>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</si>
  <si>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</si>
  <si>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</si>
  <si>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</si>
  <si>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</si>
  <si>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</si>
  <si>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</si>
  <si>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</si>
  <si>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</si>
  <si>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</si>
  <si>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</si>
  <si>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</si>
  <si>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</si>
  <si>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</si>
  <si>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</si>
  <si>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</si>
  <si>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</si>
  <si>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</si>
  <si>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</si>
  <si>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</si>
  <si>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</si>
  <si>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</si>
  <si>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</si>
  <si>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</si>
  <si>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</si>
  <si>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</si>
  <si>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</si>
  <si>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</si>
  <si>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</si>
  <si>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</si>
  <si>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</si>
  <si>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</si>
  <si>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</si>
  <si>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</si>
  <si>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</si>
  <si>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</si>
  <si>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</si>
  <si>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</si>
  <si>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</si>
  <si>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</si>
  <si>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</si>
  <si>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</si>
  <si>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</si>
  <si>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</si>
  <si>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</si>
  <si>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</si>
  <si>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</si>
  <si>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</si>
  <si>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</si>
  <si>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</si>
  <si>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</si>
  <si>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</si>
  <si>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</si>
  <si>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</si>
  <si>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</si>
  <si>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</si>
  <si>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</si>
  <si>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</si>
  <si>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</si>
  <si>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</si>
  <si>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</si>
  <si>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</si>
  <si>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</si>
  <si>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</si>
  <si>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</si>
  <si>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</si>
  <si>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</si>
  <si>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</si>
  <si>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</si>
  <si>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</si>
  <si>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</si>
  <si>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</si>
  <si>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</si>
  <si>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</si>
  <si>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</si>
  <si>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</si>
  <si>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</si>
  <si>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</si>
  <si>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</si>
  <si>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</si>
  <si>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</si>
  <si>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</si>
  <si>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</si>
  <si>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</si>
  <si>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</si>
  <si>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</si>
  <si>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</si>
  <si>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</si>
  <si>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</si>
  <si>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</si>
  <si>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</si>
  <si>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</si>
  <si>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</si>
  <si>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</si>
  <si>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</si>
  <si>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</si>
  <si>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</si>
  <si>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</si>
  <si>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</si>
  <si>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</si>
  <si>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</si>
  <si>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</si>
  <si>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</si>
  <si>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</si>
  <si>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</si>
  <si>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</si>
  <si>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</si>
  <si>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</si>
  <si>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</si>
  <si>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</si>
  <si>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</si>
  <si>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</si>
  <si>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</si>
  <si>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</si>
  <si>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</si>
  <si>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</si>
  <si>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</si>
  <si>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</si>
  <si>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</si>
  <si>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</si>
  <si>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</si>
  <si>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</si>
  <si>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</si>
  <si>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</si>
  <si>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</si>
  <si>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</si>
  <si>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</si>
  <si>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</si>
  <si>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</si>
  <si>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</si>
  <si>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</si>
  <si>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</si>
  <si>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</si>
  <si>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</si>
  <si>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</si>
  <si>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</si>
  <si>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</si>
  <si>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</si>
  <si>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</si>
  <si>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</si>
  <si>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</si>
  <si>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</si>
  <si>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</si>
  <si>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</si>
  <si>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</si>
  <si>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</si>
  <si>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</si>
  <si>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</si>
  <si>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</si>
  <si>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</si>
  <si>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</si>
  <si>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</si>
  <si>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</si>
  <si>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</si>
  <si>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</si>
  <si>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</si>
  <si>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</si>
  <si>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</si>
  <si>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</si>
  <si>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</si>
  <si>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</si>
  <si>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</si>
  <si>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</si>
  <si>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</si>
  <si>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</si>
  <si>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</si>
  <si>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</si>
  <si>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</si>
  <si>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</si>
  <si>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</si>
  <si>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</si>
  <si>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</si>
  <si>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</si>
  <si>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</si>
  <si>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</si>
  <si>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</si>
  <si>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</si>
  <si>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</si>
  <si>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</si>
  <si>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</si>
  <si>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</si>
  <si>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</si>
  <si>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</si>
  <si>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</si>
  <si>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</si>
  <si>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</si>
  <si>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</si>
  <si>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</si>
  <si>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</si>
  <si>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</si>
  <si>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</si>
  <si>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</si>
  <si>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</si>
  <si>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</si>
  <si>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</si>
  <si>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</si>
  <si>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</si>
  <si>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</si>
  <si>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</si>
  <si>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</si>
  <si>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</si>
  <si>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</si>
  <si>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</si>
  <si>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</si>
  <si>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</si>
  <si>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</si>
  <si>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</si>
  <si>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</si>
  <si>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</si>
  <si>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</si>
  <si>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</si>
  <si>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</si>
  <si>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</si>
  <si>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</si>
  <si>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</si>
  <si>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</si>
  <si>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</si>
  <si>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</si>
  <si>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</si>
  <si>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</si>
  <si>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</si>
  <si>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</si>
  <si>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</si>
  <si>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</si>
  <si>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</si>
  <si>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</si>
  <si>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</si>
  <si>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</si>
  <si>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</si>
  <si>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</si>
  <si>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</si>
  <si>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</si>
  <si>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</si>
  <si>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</si>
  <si>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</si>
  <si>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</si>
  <si>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</si>
  <si>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</si>
  <si>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</si>
  <si>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</si>
  <si>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</si>
  <si>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</si>
  <si>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</si>
  <si>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</si>
  <si>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</si>
  <si>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</si>
  <si>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</si>
  <si>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</si>
  <si>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</si>
  <si>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</si>
  <si>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</si>
  <si>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</si>
  <si>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</si>
  <si>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</si>
  <si>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</si>
  <si>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</si>
  <si>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</si>
  <si>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</si>
  <si>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</si>
  <si>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</si>
  <si>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</si>
  <si>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</si>
  <si>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</si>
  <si>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</si>
  <si>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</si>
  <si>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</si>
  <si>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</si>
  <si>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</si>
  <si>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</si>
  <si>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</si>
  <si>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</si>
  <si>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</si>
  <si>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</si>
  <si>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</si>
  <si>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</si>
  <si>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</si>
  <si>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</si>
  <si>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</si>
  <si>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</si>
  <si>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</si>
  <si>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</si>
  <si>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</si>
  <si>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</si>
  <si>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</si>
  <si>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</si>
  <si>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</si>
  <si>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</si>
  <si>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</si>
  <si>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</si>
  <si>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</si>
  <si>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</si>
  <si>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</si>
  <si>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</si>
  <si>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</si>
  <si>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</si>
  <si>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</si>
  <si>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</si>
  <si>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</si>
  <si>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</si>
  <si>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</si>
  <si>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</si>
  <si>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</si>
  <si>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</si>
  <si>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</si>
  <si>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</si>
  <si>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</si>
  <si>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</si>
  <si>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</si>
  <si>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</si>
  <si>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</si>
  <si>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</si>
  <si>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</si>
  <si>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</si>
  <si>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</si>
  <si>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</si>
  <si>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</si>
  <si>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</si>
  <si>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</si>
  <si>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</si>
  <si>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</si>
  <si>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</si>
  <si>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</si>
  <si>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</si>
  <si>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</si>
  <si>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</si>
  <si>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</si>
  <si>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</si>
  <si>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</si>
  <si>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</si>
  <si>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</si>
  <si>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</si>
  <si>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</si>
  <si>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</si>
  <si>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</si>
  <si>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</si>
  <si>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</si>
  <si>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</si>
  <si>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</si>
  <si>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</si>
  <si>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</si>
  <si>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</si>
  <si>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</si>
  <si>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</si>
  <si>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</si>
  <si>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</si>
  <si>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</si>
  <si>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</si>
  <si>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</si>
  <si>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</si>
  <si>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</si>
  <si>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</si>
  <si>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</si>
  <si>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</si>
  <si>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</si>
  <si>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</si>
  <si>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</si>
  <si>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</si>
  <si>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</si>
  <si>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</si>
  <si>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</si>
  <si>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</si>
  <si>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</si>
  <si>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</si>
  <si>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</si>
  <si>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</si>
  <si>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</si>
  <si>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</si>
  <si>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</si>
  <si>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</si>
  <si>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</si>
  <si>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</si>
  <si>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</si>
  <si>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</si>
  <si>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</si>
  <si>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</si>
  <si>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</si>
  <si>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</si>
  <si>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</si>
  <si>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</si>
  <si>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</si>
  <si>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</si>
  <si>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</si>
  <si>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</si>
  <si>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</si>
  <si>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</si>
  <si>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</si>
  <si>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</si>
  <si>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</si>
  <si>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</si>
  <si>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</si>
  <si>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</si>
  <si>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</si>
  <si>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</si>
  <si>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</si>
  <si>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</si>
  <si>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</si>
  <si>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</si>
  <si>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</si>
  <si>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</si>
  <si>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</si>
  <si>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</si>
  <si>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</si>
  <si>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</si>
  <si>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</si>
  <si>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</si>
  <si>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</si>
  <si>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</si>
  <si>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</si>
  <si>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</si>
  <si>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</si>
  <si>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</si>
  <si>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</si>
  <si>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</si>
  <si>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</si>
  <si>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</si>
  <si>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</si>
  <si>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</si>
  <si>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</si>
  <si>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</si>
  <si>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</si>
  <si>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</si>
  <si>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</si>
  <si>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</si>
  <si>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</si>
  <si>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</si>
  <si>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</si>
  <si>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</si>
  <si>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</si>
  <si>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</si>
  <si>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</si>
  <si>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</si>
  <si>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</si>
  <si>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</si>
  <si>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</si>
  <si>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</si>
  <si>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</si>
  <si>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</si>
  <si>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</si>
  <si>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</si>
  <si>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</si>
  <si>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</si>
  <si>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</si>
  <si>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</si>
  <si>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</si>
  <si>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</si>
  <si>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</si>
  <si>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</si>
  <si>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</si>
  <si>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</si>
  <si>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</si>
  <si>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</si>
  <si>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</si>
  <si>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</si>
  <si>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</si>
  <si>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</si>
  <si>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</si>
  <si>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</si>
  <si>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</si>
  <si>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</si>
  <si>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</si>
  <si>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</si>
  <si>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</si>
  <si>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</si>
  <si>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</si>
  <si>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</si>
  <si>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</si>
  <si>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</si>
  <si>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</si>
  <si>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</si>
  <si>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</si>
  <si>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</si>
  <si>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</si>
  <si>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</si>
  <si>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</si>
  <si>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</si>
  <si>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</si>
  <si>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</si>
  <si>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</si>
  <si>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</si>
  <si>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</si>
  <si>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</si>
  <si>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</si>
  <si>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</si>
  <si>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</si>
  <si>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</si>
  <si>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</si>
  <si>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</si>
  <si>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</si>
  <si>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</si>
  <si>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</si>
  <si>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</si>
  <si>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</si>
  <si>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</si>
  <si>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</si>
  <si>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</si>
  <si>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</si>
  <si>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</si>
  <si>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</si>
  <si>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</si>
  <si>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</si>
  <si>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</si>
  <si>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</si>
  <si>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</si>
  <si>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</si>
  <si>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</si>
  <si>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</si>
  <si>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</si>
  <si>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</si>
  <si>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</si>
  <si>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</si>
  <si>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</si>
  <si>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</si>
  <si>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</si>
  <si>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</si>
  <si>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</si>
  <si>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</si>
  <si>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</si>
  <si>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</si>
  <si>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</si>
  <si>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</si>
  <si>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</si>
  <si>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</si>
  <si>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</si>
  <si>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</si>
  <si>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</si>
  <si>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</si>
  <si>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</si>
  <si>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</si>
  <si>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</si>
  <si>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</si>
  <si>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</si>
  <si>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</si>
  <si>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</si>
  <si>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</si>
  <si>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</si>
  <si>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</si>
  <si>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</si>
  <si>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</si>
  <si>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</si>
  <si>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</si>
  <si>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</si>
  <si>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</si>
  <si>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</si>
  <si>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</si>
  <si>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</si>
  <si>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</si>
  <si>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</si>
  <si>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</si>
  <si>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</si>
  <si>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</si>
  <si>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</si>
  <si>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</si>
  <si>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</si>
  <si>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</si>
  <si>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</si>
  <si>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</si>
  <si>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</si>
  <si>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</si>
  <si>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</si>
  <si>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</si>
  <si>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</si>
  <si>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</si>
  <si>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</si>
  <si>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</si>
  <si>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</si>
  <si>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</si>
  <si>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</si>
  <si>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</si>
  <si>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</si>
  <si>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</si>
  <si>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</si>
  <si>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</si>
  <si>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</si>
  <si>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</si>
  <si>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</si>
  <si>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</si>
  <si>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</si>
  <si>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</si>
  <si>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</si>
  <si>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</si>
  <si>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</si>
  <si>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</si>
  <si>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</si>
  <si>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</si>
  <si>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</si>
  <si>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</si>
  <si>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</si>
  <si>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</si>
  <si>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</si>
  <si>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</si>
  <si>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</si>
  <si>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</si>
  <si>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</si>
  <si>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</si>
  <si>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</si>
  <si>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</si>
  <si>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</si>
  <si>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</si>
  <si>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</si>
  <si>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</si>
  <si>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</si>
  <si>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</si>
  <si>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</si>
  <si>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</si>
  <si>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</si>
  <si>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</si>
  <si>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</si>
  <si>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</si>
  <si>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</si>
  <si>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</si>
  <si>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</si>
  <si>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</si>
  <si>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</si>
  <si>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</si>
  <si>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</si>
  <si>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</si>
  <si>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</si>
  <si>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</si>
  <si>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</si>
  <si>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</si>
  <si>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</si>
  <si>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</si>
  <si>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</si>
  <si>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</si>
  <si>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</si>
  <si>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</si>
  <si>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</si>
  <si>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</si>
  <si>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</si>
  <si>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</si>
  <si>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</si>
  <si>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</si>
  <si>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</si>
  <si>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</si>
  <si>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</si>
  <si>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</si>
  <si>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</si>
  <si>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</si>
  <si>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</si>
  <si>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</si>
  <si>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</si>
  <si>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</si>
  <si>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</si>
  <si>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</si>
  <si>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</si>
  <si>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</si>
  <si>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</si>
  <si>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</si>
  <si>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</si>
  <si>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</si>
  <si>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</si>
  <si>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</si>
  <si>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</si>
  <si>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</si>
  <si>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</si>
  <si>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</si>
  <si>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</si>
  <si>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</si>
  <si>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</si>
  <si>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</si>
  <si>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</si>
  <si>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</si>
  <si>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</si>
  <si>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</si>
  <si>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</si>
  <si>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</si>
  <si>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</si>
  <si>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</si>
  <si>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</si>
  <si>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</si>
  <si>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</si>
  <si>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</si>
  <si>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</si>
  <si>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</si>
  <si>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</si>
  <si>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</si>
  <si>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</si>
  <si>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</si>
  <si>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</si>
  <si>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</si>
  <si>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</si>
  <si>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</si>
  <si>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</si>
  <si>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</si>
  <si>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</si>
  <si>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</si>
  <si>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</si>
  <si>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</si>
  <si>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</si>
  <si>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</si>
  <si>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</si>
  <si>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</si>
  <si>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</si>
  <si>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</si>
  <si>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</si>
  <si>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</si>
  <si>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</si>
  <si>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</si>
  <si>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</si>
  <si>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</si>
  <si>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</si>
  <si>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</si>
  <si>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</si>
  <si>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</si>
  <si>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</si>
  <si>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</si>
  <si>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</si>
  <si>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</si>
  <si>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</si>
  <si>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</si>
  <si>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</si>
  <si>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</si>
  <si>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</si>
  <si>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</si>
  <si>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</si>
  <si>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</si>
  <si>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</si>
  <si>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</si>
  <si>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</si>
  <si>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</si>
  <si>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</si>
  <si>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</si>
  <si>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</si>
  <si>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</si>
  <si>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</si>
  <si>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</si>
  <si>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</si>
  <si>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</si>
  <si>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</si>
  <si>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</si>
  <si>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</si>
  <si>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</si>
  <si>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</si>
  <si>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</si>
  <si>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</si>
  <si>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</si>
  <si>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</si>
  <si>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</si>
  <si>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</si>
  <si>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</si>
  <si>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</si>
  <si>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</si>
  <si>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</si>
  <si>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</si>
  <si>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</si>
  <si>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</si>
  <si>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</si>
  <si>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</si>
  <si>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</si>
  <si>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</si>
  <si>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</si>
  <si>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</si>
  <si>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</si>
  <si>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</si>
  <si>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</si>
  <si>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</si>
  <si>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</si>
  <si>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</si>
  <si>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</si>
  <si>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</si>
  <si>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</si>
  <si>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</si>
  <si>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</si>
  <si>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</si>
  <si>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</si>
  <si>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</si>
  <si>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</si>
  <si>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</si>
  <si>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</si>
  <si>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</si>
  <si>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</si>
  <si>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</si>
  <si>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</si>
  <si>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</si>
  <si>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</si>
  <si>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</si>
  <si>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</si>
  <si>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</si>
  <si>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</si>
  <si>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</si>
  <si>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</si>
  <si>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</si>
  <si>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</si>
  <si>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</si>
  <si>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</si>
  <si>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</si>
  <si>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</si>
  <si>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</si>
  <si>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</si>
  <si>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</si>
  <si>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</si>
  <si>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</si>
  <si>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</si>
  <si>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</si>
  <si>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</si>
  <si>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</si>
  <si>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</si>
  <si>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</si>
  <si>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</si>
  <si>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</si>
  <si>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</si>
  <si>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</si>
  <si>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</si>
  <si>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</si>
  <si>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</si>
  <si>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</si>
  <si>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</si>
  <si>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</si>
  <si>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</si>
  <si>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</si>
  <si>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</si>
  <si>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</si>
  <si>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</si>
  <si>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</si>
  <si>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</si>
  <si>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</si>
  <si>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</si>
  <si>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</si>
  <si>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</si>
  <si>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</si>
  <si>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</si>
  <si>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</si>
  <si>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</si>
  <si>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</si>
  <si>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</si>
  <si>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</si>
  <si>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</si>
  <si>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</si>
  <si>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</si>
  <si>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</si>
  <si>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</si>
  <si>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</si>
  <si>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</si>
  <si>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</si>
  <si>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</si>
  <si>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</si>
  <si>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</si>
  <si>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</si>
  <si>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</si>
  <si>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</si>
  <si>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</si>
  <si>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</si>
  <si>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</si>
  <si>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</si>
  <si>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</si>
  <si>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</si>
  <si>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</si>
  <si>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</si>
  <si>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</si>
  <si>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</si>
  <si>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</si>
  <si>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</si>
  <si>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</si>
  <si>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</si>
  <si>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</si>
  <si>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</si>
  <si>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</si>
  <si>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</si>
  <si>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</si>
  <si>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</si>
  <si>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</si>
  <si>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</si>
  <si>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</si>
  <si>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</si>
  <si>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</si>
  <si>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</si>
  <si>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</si>
  <si>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</si>
  <si>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</si>
  <si>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</si>
  <si>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</si>
  <si>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</si>
  <si>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</si>
  <si>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</si>
  <si>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</si>
  <si>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</si>
  <si>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</si>
  <si>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</si>
  <si>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</si>
  <si>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</si>
  <si>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</si>
  <si>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</si>
  <si>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</si>
  <si>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</si>
  <si>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</si>
  <si>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</si>
  <si>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</si>
  <si>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</si>
  <si>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</si>
  <si>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</si>
  <si>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</si>
  <si>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</si>
  <si>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</si>
  <si>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</si>
  <si>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</si>
  <si>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</si>
  <si>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</si>
  <si>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</si>
  <si>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</si>
  <si>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</si>
  <si>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</si>
  <si>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</si>
  <si>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</si>
  <si>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</si>
  <si>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</si>
  <si>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</si>
  <si>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</si>
  <si>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</si>
  <si>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</si>
  <si>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</si>
  <si>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</si>
  <si>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</si>
  <si>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</si>
  <si>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</si>
  <si>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</si>
  <si>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</si>
  <si>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</si>
  <si>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</si>
  <si>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</si>
  <si>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</si>
  <si>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</si>
  <si>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</si>
  <si>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</si>
  <si>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</si>
  <si>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</si>
  <si>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</si>
  <si>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</si>
  <si>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</si>
  <si>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</si>
  <si>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</si>
  <si>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</si>
  <si>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</si>
  <si>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</si>
  <si>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</si>
  <si>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</si>
  <si>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</si>
  <si>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</si>
  <si>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</si>
  <si>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</si>
  <si>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</si>
  <si>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</si>
  <si>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</si>
  <si>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</si>
  <si>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</si>
  <si>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</si>
  <si>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</si>
  <si>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</si>
  <si>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</si>
  <si>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</si>
  <si>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</si>
  <si>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</si>
  <si>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</si>
  <si>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</si>
  <si>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</si>
  <si>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</si>
  <si>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</si>
  <si>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</si>
  <si>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</si>
  <si>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</si>
  <si>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</si>
  <si>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</si>
  <si>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</si>
  <si>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</si>
  <si>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</si>
  <si>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</si>
  <si>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</si>
  <si>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</si>
  <si>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</si>
  <si>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</si>
  <si>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</si>
  <si>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</si>
  <si>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</si>
  <si>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</si>
  <si>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</si>
  <si>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</si>
  <si>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</si>
  <si>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</si>
  <si>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</si>
  <si>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</si>
  <si>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</si>
  <si>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</si>
  <si>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</si>
  <si>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</si>
  <si>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</si>
  <si>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</si>
  <si>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</si>
  <si>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</si>
  <si>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</si>
  <si>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</si>
  <si>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</si>
  <si>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</si>
  <si>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</si>
  <si>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</si>
  <si>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</si>
  <si>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</si>
  <si>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</si>
  <si>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</si>
  <si>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</si>
  <si>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</si>
  <si>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</si>
  <si>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</si>
  <si>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</si>
  <si>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</si>
  <si>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</si>
  <si>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</si>
  <si>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</si>
  <si>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</si>
  <si>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</si>
  <si>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</si>
  <si>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</si>
  <si>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</si>
  <si>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</si>
  <si>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</si>
  <si>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</si>
  <si>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</si>
  <si>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</si>
  <si>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</si>
  <si>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</si>
  <si>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</si>
  <si>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</si>
  <si>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</si>
  <si>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</si>
  <si>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</si>
  <si>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</si>
  <si>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</si>
  <si>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</si>
  <si>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</si>
  <si>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</si>
  <si>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</si>
  <si>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</si>
  <si>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</si>
  <si>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</si>
  <si>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</si>
  <si>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</si>
  <si>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</si>
  <si>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</si>
  <si>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</si>
  <si>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</si>
  <si>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</si>
  <si>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</si>
  <si>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</si>
  <si>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</si>
  <si>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</si>
  <si>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</si>
  <si>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</si>
  <si>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</si>
  <si>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</si>
  <si>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</si>
  <si>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</si>
  <si>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</si>
  <si>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</si>
  <si>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</si>
  <si>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</si>
  <si>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</si>
  <si>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</si>
  <si>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</si>
  <si>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</si>
  <si>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</si>
  <si>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</si>
  <si>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</si>
  <si>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</si>
  <si>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</si>
  <si>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</si>
  <si>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</si>
  <si>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</si>
  <si>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</si>
  <si>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</si>
  <si>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</si>
  <si>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</si>
  <si>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</si>
  <si>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</si>
  <si>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</si>
  <si>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</si>
  <si>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</si>
  <si>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</si>
  <si>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</si>
  <si>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</si>
  <si>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</si>
  <si>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</si>
  <si>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</si>
  <si>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</si>
  <si>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</si>
  <si>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</si>
  <si>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</si>
  <si>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</si>
  <si>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</si>
  <si>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</si>
  <si>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</si>
  <si>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</si>
  <si>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</si>
  <si>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</si>
  <si>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</si>
  <si>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</si>
  <si>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</si>
  <si>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</si>
  <si>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</si>
  <si>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</si>
  <si>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</si>
  <si>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</si>
  <si>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</si>
  <si>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</si>
  <si>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</si>
  <si>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</si>
  <si>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</si>
  <si>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</si>
  <si>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</si>
  <si>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</si>
  <si>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</si>
  <si>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</si>
  <si>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</si>
  <si>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</si>
  <si>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</si>
  <si>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</si>
  <si>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</si>
  <si>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</si>
  <si>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</si>
  <si>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</si>
  <si>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</si>
  <si>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</si>
  <si>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</si>
  <si>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</si>
  <si>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</si>
  <si>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</si>
  <si>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</si>
  <si>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</si>
  <si>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</si>
  <si>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</si>
  <si>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</si>
  <si>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</si>
  <si>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</si>
  <si>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</si>
  <si>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</si>
  <si>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</si>
  <si>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</si>
  <si>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</si>
  <si>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</si>
  <si>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</si>
  <si>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</si>
  <si>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</si>
  <si>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</si>
  <si>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</si>
  <si>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</si>
  <si>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</si>
  <si>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</si>
  <si>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</si>
  <si>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</si>
  <si>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</si>
  <si>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</si>
  <si>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</si>
  <si>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</si>
  <si>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</si>
  <si>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</si>
  <si>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</si>
  <si>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</si>
  <si>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</si>
  <si>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</si>
  <si>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</si>
  <si>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</si>
  <si>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</si>
  <si>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</si>
  <si>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</si>
  <si>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</si>
  <si>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</si>
  <si>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</si>
  <si>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</si>
  <si>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</si>
  <si>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</si>
  <si>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</si>
  <si>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</si>
  <si>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</si>
  <si>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</si>
  <si>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</si>
  <si>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</si>
  <si>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</si>
  <si>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</si>
  <si>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</si>
  <si>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</si>
  <si>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</si>
  <si>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</si>
  <si>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</si>
  <si>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</si>
  <si>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</si>
  <si>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</si>
  <si>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</si>
  <si>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</si>
  <si>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</si>
  <si>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</si>
  <si>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</si>
  <si>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</si>
  <si>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</si>
  <si>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</si>
  <si>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</si>
  <si>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</si>
  <si>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</si>
  <si>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</si>
  <si>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</si>
  <si>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</si>
  <si>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</si>
  <si>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</si>
  <si>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</si>
  <si>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</si>
  <si>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</si>
  <si>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</si>
  <si>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</si>
  <si>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</si>
  <si>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</si>
  <si>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</si>
  <si>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</si>
  <si>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</si>
  <si>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</si>
  <si>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</si>
  <si>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</si>
  <si>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</si>
  <si>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</si>
  <si>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</si>
  <si>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</si>
  <si>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</si>
  <si>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</si>
  <si>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</si>
  <si>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</si>
  <si>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</si>
  <si>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</si>
  <si>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</si>
  <si>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</si>
  <si>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</si>
  <si>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</si>
  <si>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</si>
  <si>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</si>
  <si>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</si>
  <si>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</si>
  <si>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</si>
  <si>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</si>
  <si>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</si>
  <si>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</si>
  <si>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</si>
  <si>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</si>
  <si>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</si>
  <si>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</si>
  <si>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</si>
  <si>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</si>
  <si>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</si>
  <si>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</si>
  <si>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</si>
  <si>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</si>
  <si>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</si>
  <si>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</si>
  <si>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</si>
  <si>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</si>
  <si>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</si>
  <si>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</si>
  <si>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</si>
  <si>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</si>
  <si>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</si>
  <si>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</si>
  <si>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</si>
  <si>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</si>
  <si>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</si>
  <si>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</si>
  <si>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</si>
  <si>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</si>
  <si>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</si>
  <si>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</si>
  <si>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</si>
  <si>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</si>
  <si>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</si>
  <si>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</si>
  <si>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</si>
  <si>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</si>
  <si>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</si>
  <si>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</si>
  <si>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</si>
  <si>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</si>
  <si>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</si>
  <si>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</si>
  <si>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</si>
  <si>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</si>
  <si>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</si>
  <si>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</si>
  <si>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</si>
  <si>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</si>
  <si>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</si>
  <si>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</si>
  <si>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</si>
  <si>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</si>
  <si>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</si>
  <si>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</si>
  <si>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</si>
  <si>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</si>
  <si>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</si>
  <si>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</si>
  <si>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</si>
  <si>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</si>
  <si>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</si>
  <si>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</si>
  <si>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</si>
  <si>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</si>
  <si>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</si>
  <si>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</si>
  <si>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</si>
  <si>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</si>
  <si>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</si>
  <si>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</si>
  <si>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</si>
  <si>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</si>
  <si>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</si>
  <si>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</si>
  <si>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</si>
  <si>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</si>
  <si>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</si>
  <si>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</si>
  <si>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</si>
  <si>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</si>
  <si>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</si>
  <si>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</si>
  <si>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</si>
  <si>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</si>
  <si>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</si>
  <si>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</si>
  <si>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</si>
  <si>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</si>
  <si>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</si>
  <si>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</si>
  <si>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</si>
  <si>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</si>
  <si>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</si>
  <si>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</si>
  <si>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</si>
  <si>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</si>
  <si>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</si>
  <si>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</si>
  <si>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</si>
  <si>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</si>
  <si>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</si>
  <si>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</si>
  <si>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</si>
  <si>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</si>
  <si>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</si>
  <si>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</si>
  <si>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</si>
  <si>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</si>
  <si>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</si>
  <si>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</si>
  <si>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</si>
  <si>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</si>
  <si>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</si>
  <si>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</si>
  <si>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</si>
  <si>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</si>
  <si>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</si>
  <si>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</si>
  <si>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</si>
  <si>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</si>
  <si>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</si>
  <si>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</si>
  <si>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</si>
  <si>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</si>
  <si>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</si>
  <si>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</si>
  <si>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</si>
  <si>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</si>
  <si>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</si>
  <si>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</si>
  <si>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</si>
  <si>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</si>
  <si>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</si>
  <si>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</si>
  <si>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</si>
  <si>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</si>
  <si>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</si>
  <si>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</si>
  <si>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</si>
  <si>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</si>
  <si>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</si>
  <si>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</si>
  <si>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</si>
  <si>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</si>
  <si>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</si>
  <si>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</si>
  <si>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</si>
  <si>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</si>
  <si>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</si>
  <si>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</si>
  <si>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</si>
  <si>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</si>
  <si>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</si>
  <si>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</si>
  <si>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</si>
  <si>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</si>
  <si>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</si>
  <si>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</si>
  <si>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</si>
  <si>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</si>
  <si>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</si>
  <si>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</si>
  <si>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</si>
  <si>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</si>
  <si>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</si>
  <si>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</si>
  <si>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</si>
  <si>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</si>
  <si>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</si>
  <si>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</si>
  <si>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</si>
  <si>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</si>
  <si>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</si>
  <si>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</si>
  <si>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</si>
  <si>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</si>
  <si>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</si>
  <si>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</si>
  <si>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</si>
  <si>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</si>
  <si>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</si>
  <si>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</si>
  <si>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</si>
  <si>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</si>
  <si>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</si>
  <si>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</si>
  <si>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</si>
  <si>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</si>
  <si>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</si>
  <si>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</si>
  <si>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</si>
  <si>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</si>
  <si>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</si>
  <si>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</si>
  <si>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</si>
  <si>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</si>
  <si>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</si>
  <si>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</si>
  <si>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</si>
  <si>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</si>
  <si>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</si>
  <si>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</si>
  <si>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</si>
  <si>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</si>
  <si>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</si>
  <si>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</si>
  <si>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</si>
  <si>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</si>
  <si>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</si>
  <si>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</si>
  <si>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</si>
  <si>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</si>
  <si>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</si>
  <si>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</si>
  <si>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</si>
  <si>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</si>
  <si>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</si>
  <si>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</si>
  <si>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</si>
  <si>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</si>
  <si>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</si>
  <si>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</si>
  <si>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</si>
  <si>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</si>
  <si>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</si>
  <si>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</si>
  <si>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</si>
  <si>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</si>
  <si>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</si>
  <si>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</si>
  <si>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</si>
  <si>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</si>
  <si>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</si>
  <si>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</si>
  <si>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</si>
  <si>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</si>
  <si>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</si>
  <si>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</si>
  <si>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</si>
  <si>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</si>
  <si>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</si>
  <si>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</si>
  <si>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</si>
  <si>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</si>
  <si>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</si>
  <si>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</si>
  <si>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</si>
  <si>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</si>
  <si>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</si>
  <si>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</si>
  <si>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</si>
  <si>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</si>
  <si>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</si>
  <si>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</si>
  <si>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</si>
  <si>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</si>
  <si>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</si>
  <si>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</si>
  <si>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</si>
  <si>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</si>
  <si>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</si>
  <si>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</si>
  <si>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</si>
  <si>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</si>
  <si>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</si>
  <si>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</si>
  <si>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</si>
  <si>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</si>
  <si>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</si>
  <si>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</si>
  <si>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</si>
  <si>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</si>
  <si>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</si>
  <si>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</si>
  <si>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</si>
  <si>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</si>
  <si>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</si>
  <si>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</si>
  <si>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</si>
  <si>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</si>
  <si>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</si>
  <si>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</si>
  <si>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</si>
  <si>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</si>
  <si>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</si>
  <si>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</si>
  <si>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</si>
  <si>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</si>
  <si>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</si>
  <si>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</si>
  <si>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</si>
  <si>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</si>
  <si>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</si>
  <si>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</si>
  <si>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</si>
  <si>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</si>
  <si>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</si>
  <si>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</si>
  <si>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</si>
  <si>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</si>
  <si>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</si>
  <si>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</si>
  <si>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</si>
  <si>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</si>
  <si>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</si>
  <si>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</si>
  <si>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</si>
  <si>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</si>
  <si>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</si>
  <si>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</si>
  <si>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</si>
  <si>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</si>
  <si>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</si>
  <si>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</si>
  <si>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</si>
  <si>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</si>
  <si>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</si>
  <si>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</si>
  <si>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</si>
  <si>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</si>
  <si>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</si>
  <si>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</si>
  <si>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</si>
  <si>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</si>
  <si>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</si>
  <si>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</si>
  <si>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</si>
  <si>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</si>
  <si>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</si>
  <si>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</si>
  <si>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</si>
  <si>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</si>
  <si>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</si>
  <si>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</si>
  <si>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</si>
  <si>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</si>
  <si>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</si>
  <si>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</si>
  <si>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</si>
  <si>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</si>
  <si>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</si>
  <si>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</si>
  <si>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</si>
  <si>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</si>
  <si>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</si>
  <si>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</si>
  <si>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</si>
  <si>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</si>
  <si>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</si>
  <si>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</si>
  <si>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</si>
  <si>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</si>
  <si>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</si>
  <si>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</si>
  <si>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</si>
  <si>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</si>
  <si>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</si>
  <si>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</si>
  <si>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</si>
  <si>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</si>
  <si>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</si>
  <si>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</si>
  <si>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</si>
  <si>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</si>
  <si>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</si>
  <si>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</si>
  <si>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</si>
  <si>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</si>
  <si>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</si>
  <si>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</si>
  <si>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</si>
  <si>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</si>
  <si>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</si>
  <si>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</si>
  <si>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</si>
  <si>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</si>
  <si>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</si>
  <si>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</si>
  <si>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</si>
  <si>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</si>
  <si>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</si>
  <si>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</si>
  <si>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</si>
  <si>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</si>
  <si>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</si>
  <si>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</si>
  <si>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</si>
  <si>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</si>
  <si>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</si>
  <si>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</si>
  <si>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</si>
  <si>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</si>
  <si>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</si>
  <si>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</si>
  <si>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</si>
  <si>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</si>
  <si>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</si>
  <si>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</si>
  <si>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</si>
  <si>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</si>
  <si>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</si>
  <si>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</si>
  <si>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</si>
  <si>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</si>
  <si>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</si>
  <si>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</si>
  <si>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</si>
  <si>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</si>
  <si>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</si>
  <si>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</si>
  <si>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</si>
  <si>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</si>
  <si>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</si>
  <si>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</si>
  <si>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</si>
  <si>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</si>
  <si>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</si>
  <si>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</si>
  <si>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</si>
  <si>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</si>
  <si>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</si>
  <si>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</si>
  <si>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</si>
  <si>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</si>
  <si>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</si>
  <si>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</si>
  <si>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</si>
  <si>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</si>
  <si>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</si>
  <si>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</si>
  <si>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</si>
  <si>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</si>
  <si>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</si>
  <si>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</si>
  <si>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</si>
  <si>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</si>
  <si>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</si>
  <si>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</si>
  <si>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</si>
  <si>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</si>
  <si>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</si>
  <si>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</si>
  <si>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</si>
  <si>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</si>
  <si>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</si>
  <si>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</si>
  <si>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</si>
  <si>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</si>
  <si>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</si>
  <si>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</si>
  <si>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</si>
  <si>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</si>
  <si>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</si>
  <si>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</si>
  <si>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</si>
  <si>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</si>
  <si>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</si>
  <si>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</si>
  <si>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</si>
  <si>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</si>
  <si>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</si>
  <si>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</si>
  <si>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</si>
  <si>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</si>
  <si>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</si>
  <si>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</si>
  <si>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</si>
  <si>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</si>
  <si>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</si>
  <si>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</si>
  <si>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</si>
  <si>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</si>
  <si>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</si>
  <si>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</si>
  <si>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</si>
  <si>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</si>
  <si>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</si>
  <si>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</si>
  <si>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</si>
  <si>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</si>
  <si>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</si>
  <si>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</si>
  <si>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</si>
  <si>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</si>
  <si>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</si>
  <si>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</si>
  <si>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</si>
  <si>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</si>
  <si>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</si>
  <si>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</si>
  <si>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</si>
  <si>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</si>
  <si>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</si>
  <si>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</si>
  <si>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</si>
  <si>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</si>
  <si>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</si>
  <si>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</si>
  <si>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</si>
  <si>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</si>
  <si>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</si>
  <si>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</si>
  <si>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</si>
  <si>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</si>
  <si>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</si>
  <si>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</si>
  <si>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</si>
  <si>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</si>
  <si>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</si>
  <si>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</si>
  <si>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</si>
  <si>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</si>
  <si>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</si>
  <si>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</si>
  <si>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</si>
  <si>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</si>
  <si>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</si>
  <si>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</si>
  <si>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</si>
  <si>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</si>
  <si>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</si>
  <si>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</si>
  <si>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</si>
  <si>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</si>
  <si>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</si>
  <si>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</si>
  <si>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</si>
  <si>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</si>
  <si>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</si>
  <si>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</si>
  <si>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</si>
  <si>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</si>
  <si>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</si>
  <si>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</si>
  <si>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</si>
  <si>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</si>
  <si>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</si>
  <si>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</si>
  <si>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</si>
  <si>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</si>
  <si>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</si>
  <si>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</si>
  <si>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</si>
  <si>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</si>
  <si>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</si>
  <si>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</si>
  <si>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</si>
  <si>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</si>
  <si>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</si>
  <si>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</si>
  <si>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</si>
  <si>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</si>
  <si>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</si>
  <si>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</si>
  <si>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</si>
  <si>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</si>
  <si>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</si>
  <si>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</si>
  <si>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</si>
  <si>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</si>
  <si>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</si>
  <si>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</si>
  <si>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</si>
  <si>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</si>
  <si>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</si>
  <si>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</si>
  <si>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</si>
  <si>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</si>
  <si>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</si>
  <si>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</si>
  <si>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</si>
  <si>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</si>
  <si>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</si>
  <si>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</si>
  <si>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</si>
  <si>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</si>
  <si>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</si>
  <si>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</si>
  <si>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</si>
  <si>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</si>
  <si>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</si>
  <si>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</si>
  <si>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</si>
  <si>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</si>
  <si>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</si>
  <si>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</si>
  <si>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</si>
  <si>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</si>
  <si>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</si>
  <si>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</si>
  <si>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</si>
  <si>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</si>
  <si>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</si>
  <si>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</si>
  <si>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</si>
  <si>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</si>
  <si>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</si>
  <si>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</si>
  <si>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</si>
  <si>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</si>
  <si>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</si>
  <si>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</si>
  <si>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</si>
  <si>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</si>
  <si>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</si>
  <si>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</si>
  <si>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</si>
  <si>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</si>
  <si>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</si>
  <si>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</si>
  <si>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</si>
  <si>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</si>
  <si>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</si>
  <si>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</si>
  <si>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</si>
  <si>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</si>
  <si>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</si>
  <si>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</si>
  <si>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</si>
  <si>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</si>
  <si>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</si>
  <si>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</si>
  <si>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</si>
  <si>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</si>
  <si>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</si>
  <si>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</si>
  <si>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</si>
  <si>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</si>
  <si>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</si>
  <si>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</si>
  <si>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</si>
  <si>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</si>
  <si>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</si>
  <si>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</si>
  <si>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</si>
  <si>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</si>
  <si>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</si>
  <si>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</si>
  <si>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</si>
  <si>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</si>
  <si>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</si>
  <si>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</si>
  <si>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</si>
  <si>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</si>
  <si>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</si>
  <si>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</si>
  <si>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</si>
  <si>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</si>
  <si>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</si>
  <si>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</si>
  <si>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</si>
  <si>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</si>
  <si>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</si>
  <si>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</si>
  <si>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</si>
  <si>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</si>
  <si>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</si>
  <si>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</si>
  <si>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</si>
  <si>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</si>
  <si>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</si>
  <si>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</si>
  <si>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</si>
  <si>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</si>
  <si>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</si>
  <si>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</si>
  <si>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</si>
  <si>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</si>
  <si>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</si>
  <si>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</si>
  <si>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</si>
  <si>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</si>
  <si>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</si>
  <si>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</si>
  <si>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</si>
  <si>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</si>
  <si>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</si>
  <si>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</si>
  <si>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</si>
  <si>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</si>
  <si>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</si>
  <si>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</si>
  <si>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</si>
  <si>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</si>
  <si>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</si>
  <si>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</si>
  <si>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</si>
  <si>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</si>
  <si>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</si>
  <si>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</si>
  <si>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</si>
  <si>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</si>
  <si>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</si>
  <si>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</si>
  <si>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</si>
  <si>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</si>
  <si>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</si>
  <si>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</si>
  <si>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</si>
  <si>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</si>
  <si>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</si>
  <si>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</si>
  <si>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</si>
  <si>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</si>
  <si>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</si>
  <si>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</si>
  <si>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</si>
  <si>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</si>
  <si>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</si>
  <si>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</si>
  <si>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</si>
  <si>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</si>
  <si>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</si>
  <si>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</si>
  <si>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</si>
  <si>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</si>
  <si>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</si>
  <si>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</si>
  <si>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</si>
  <si>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</si>
  <si>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</si>
  <si>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</si>
  <si>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</si>
  <si>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</si>
  <si>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</si>
  <si>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</si>
  <si>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</si>
  <si>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</si>
  <si>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</si>
  <si>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</si>
  <si>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</si>
  <si>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</si>
  <si>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</si>
  <si>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</si>
  <si>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</si>
  <si>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</si>
  <si>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</si>
  <si>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</si>
  <si>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</si>
  <si>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</si>
  <si>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</si>
  <si>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</si>
  <si>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</si>
  <si>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</si>
  <si>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</si>
  <si>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</si>
  <si>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</si>
  <si>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</si>
  <si>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</si>
  <si>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</si>
  <si>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</si>
  <si>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</si>
  <si>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</si>
  <si>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</si>
  <si>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</si>
  <si>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</si>
  <si>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</si>
  <si>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</si>
  <si>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</si>
  <si>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</si>
  <si>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</si>
  <si>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</si>
  <si>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</si>
  <si>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</si>
  <si>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</si>
  <si>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</si>
  <si>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</si>
  <si>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</si>
  <si>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</si>
  <si>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</si>
  <si>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</si>
  <si>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</si>
  <si>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</si>
  <si>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</si>
  <si>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</si>
  <si>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</si>
  <si>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</si>
  <si>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</si>
  <si>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</si>
  <si>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</si>
  <si>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</si>
  <si>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</si>
  <si>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</si>
  <si>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</si>
  <si>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</si>
  <si>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</si>
  <si>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</si>
  <si>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</si>
  <si>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</si>
  <si>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</si>
  <si>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</si>
  <si>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</si>
  <si>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</si>
  <si>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</si>
  <si>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</si>
  <si>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</si>
  <si>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</si>
  <si>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</si>
  <si>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</si>
  <si>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</si>
  <si>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</si>
  <si>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</si>
  <si>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</si>
  <si>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</si>
  <si>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</si>
  <si>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</si>
  <si>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</si>
  <si>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</si>
  <si>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</si>
  <si>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</si>
  <si>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</si>
  <si>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</si>
  <si>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</si>
  <si>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</si>
  <si>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</si>
  <si>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</si>
  <si>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</si>
  <si>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</si>
  <si>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</si>
  <si>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</si>
  <si>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</si>
  <si>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</si>
  <si>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</si>
  <si>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</si>
  <si>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</si>
  <si>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</si>
  <si>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</si>
  <si>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</si>
  <si>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</si>
  <si>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</si>
  <si>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</si>
  <si>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</si>
  <si>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</si>
  <si>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</si>
  <si>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</si>
  <si>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</si>
  <si>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</si>
  <si>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</si>
  <si>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</si>
  <si>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</si>
  <si>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</si>
  <si>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</si>
  <si>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</si>
  <si>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</si>
  <si>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</si>
  <si>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</si>
  <si>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</si>
  <si>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</si>
  <si>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</si>
  <si>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</si>
  <si>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</si>
  <si>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</si>
  <si>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</si>
  <si>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</si>
  <si>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</si>
  <si>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</si>
  <si>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</si>
  <si>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</si>
  <si>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</si>
  <si>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</si>
  <si>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</si>
  <si>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</si>
  <si>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</si>
  <si>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</si>
  <si>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</si>
  <si>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</si>
  <si>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</si>
  <si>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</si>
  <si>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</si>
  <si>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</si>
  <si>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</si>
  <si>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</si>
  <si>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</si>
  <si>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</si>
  <si>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</si>
  <si>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</si>
  <si>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</si>
  <si>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</si>
  <si>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</si>
  <si>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</si>
  <si>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</si>
  <si>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</si>
  <si>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</si>
  <si>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</si>
  <si>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</si>
  <si>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</si>
  <si>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</si>
  <si>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</si>
  <si>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</si>
  <si>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</si>
  <si>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</si>
  <si>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</si>
  <si>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</si>
  <si>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</si>
  <si>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</si>
  <si>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</si>
  <si>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</si>
  <si>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</si>
  <si>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</si>
  <si>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</si>
  <si>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</si>
  <si>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</si>
  <si>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</si>
  <si>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</si>
  <si>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</si>
  <si>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</si>
  <si>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</si>
  <si>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</si>
  <si>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</si>
  <si>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</si>
  <si>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</si>
  <si>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</si>
  <si>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</si>
  <si>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</si>
  <si>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</si>
  <si>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</si>
  <si>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</si>
  <si>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</si>
  <si>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</si>
  <si>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</si>
  <si>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</si>
  <si>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</si>
  <si>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</si>
  <si>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</si>
  <si>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</si>
  <si>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</si>
  <si>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</si>
  <si>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</si>
  <si>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</si>
  <si>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</si>
  <si>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</si>
  <si>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</si>
  <si>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</si>
  <si>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</si>
  <si>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</si>
  <si>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</si>
  <si>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</si>
  <si>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</si>
  <si>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</si>
  <si>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</si>
  <si>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</si>
  <si>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</si>
  <si>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</si>
  <si>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</si>
  <si>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</si>
  <si>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</si>
  <si>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</si>
  <si>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</si>
  <si>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</si>
  <si>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</si>
  <si>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</si>
  <si>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</si>
  <si>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</si>
  <si>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</si>
  <si>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</si>
  <si>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</si>
  <si>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</si>
  <si>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</si>
  <si>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</si>
  <si>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</si>
  <si>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</si>
  <si>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</si>
  <si>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</si>
  <si>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</si>
  <si>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</si>
  <si>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</si>
  <si>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</si>
  <si>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</si>
  <si>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</si>
  <si>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</si>
  <si>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</si>
  <si>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</si>
  <si>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</si>
  <si>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</si>
  <si>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</si>
  <si>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</si>
  <si>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</si>
  <si>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</si>
  <si>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</si>
  <si>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</si>
  <si>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</si>
  <si>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</si>
  <si>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</si>
  <si>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</si>
  <si>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</si>
  <si>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</si>
  <si>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</si>
  <si>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</si>
  <si>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</si>
  <si>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</si>
  <si>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</si>
  <si>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</si>
  <si>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</si>
  <si>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</si>
  <si>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</si>
  <si>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</si>
  <si>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</si>
  <si>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</si>
  <si>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</si>
  <si>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</si>
  <si>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</si>
  <si>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</si>
  <si>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</si>
  <si>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</si>
  <si>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</si>
  <si>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</si>
  <si>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</si>
  <si>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</si>
  <si>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</si>
  <si>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</si>
  <si>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</si>
  <si>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</si>
  <si>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</si>
  <si>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</si>
  <si>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</si>
  <si>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</si>
  <si>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</si>
  <si>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</si>
  <si>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</si>
  <si>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</si>
  <si>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</si>
  <si>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</si>
  <si>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</si>
  <si>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</si>
  <si>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</si>
  <si>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</si>
  <si>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</si>
  <si>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</si>
  <si>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</si>
  <si>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</si>
  <si>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</si>
  <si>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</si>
  <si>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</si>
  <si>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</si>
  <si>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</si>
  <si>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</si>
  <si>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</si>
  <si>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</si>
  <si>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</si>
  <si>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</si>
  <si>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</si>
  <si>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</si>
  <si>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</si>
  <si>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</si>
  <si>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</si>
  <si>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</si>
  <si>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</si>
  <si>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</si>
  <si>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</si>
  <si>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</si>
  <si>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</si>
  <si>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</si>
  <si>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</si>
  <si>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</si>
  <si>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</si>
  <si>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</si>
  <si>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</si>
  <si>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</si>
  <si>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</si>
  <si>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</si>
  <si>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</si>
  <si>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</si>
  <si>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</si>
  <si>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</si>
  <si>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</si>
  <si>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</si>
  <si>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</si>
  <si>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</si>
  <si>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</si>
  <si>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</si>
  <si>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</si>
  <si>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</si>
  <si>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</si>
  <si>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</si>
  <si>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</si>
  <si>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</si>
  <si>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</si>
  <si>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</si>
  <si>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</si>
  <si>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</si>
  <si>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</si>
  <si>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</si>
  <si>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</si>
  <si>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</si>
  <si>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</si>
  <si>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</si>
  <si>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</si>
  <si>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</si>
  <si>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</si>
  <si>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</si>
  <si>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</si>
  <si>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</si>
  <si>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</si>
  <si>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</si>
  <si>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</si>
  <si>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</si>
  <si>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</si>
  <si>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</si>
  <si>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</si>
  <si>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</si>
  <si>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</si>
  <si>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</si>
  <si>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</si>
  <si>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</si>
  <si>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</si>
  <si>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</si>
  <si>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</si>
  <si>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</si>
  <si>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</si>
  <si>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</si>
  <si>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</si>
  <si>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</si>
  <si>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</si>
  <si>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</si>
  <si>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</si>
  <si>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</si>
  <si>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</si>
  <si>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</si>
  <si>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</si>
  <si>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</si>
  <si>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</si>
  <si>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</si>
  <si>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</si>
  <si>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</si>
  <si>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</si>
  <si>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</si>
  <si>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</si>
  <si>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</si>
  <si>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</si>
  <si>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</si>
  <si>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</si>
  <si>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</si>
  <si>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</si>
  <si>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</si>
  <si>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</si>
  <si>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</si>
  <si>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</si>
  <si>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</si>
  <si>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</si>
  <si>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</si>
  <si>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</si>
  <si>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</si>
  <si>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</si>
  <si>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</si>
  <si>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</si>
  <si>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</si>
  <si>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</si>
  <si>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</si>
  <si>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</si>
  <si>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</si>
  <si>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</si>
  <si>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</si>
  <si>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</si>
  <si>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</si>
  <si>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</si>
  <si>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</si>
  <si>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</si>
  <si>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</si>
  <si>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</si>
  <si>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</si>
  <si>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</si>
  <si>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</si>
  <si>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</si>
  <si>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</si>
  <si>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</si>
  <si>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</si>
  <si>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</si>
  <si>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</si>
  <si>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</si>
  <si>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</si>
  <si>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</si>
  <si>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</si>
  <si>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</si>
  <si>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</si>
  <si>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</si>
  <si>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</si>
  <si>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</si>
  <si>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</si>
  <si>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</si>
  <si>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</si>
  <si>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</si>
  <si>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</si>
  <si>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</si>
  <si>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</si>
  <si>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</si>
  <si>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</si>
  <si>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</si>
  <si>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</si>
  <si>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</si>
  <si>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</si>
  <si>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</si>
  <si>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</si>
  <si>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</si>
  <si>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</si>
  <si>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</si>
  <si>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</si>
  <si>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</si>
  <si>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</si>
  <si>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</si>
  <si>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</si>
  <si>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</si>
  <si>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</si>
  <si>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</si>
  <si>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</si>
  <si>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</si>
  <si>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</si>
  <si>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</si>
  <si>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</si>
  <si>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</si>
  <si>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</si>
  <si>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</si>
  <si>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</si>
  <si>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</si>
  <si>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</si>
  <si>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</si>
  <si>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</si>
  <si>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</si>
  <si>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</si>
  <si>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</si>
  <si>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</si>
  <si>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</si>
  <si>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</si>
  <si>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</si>
  <si>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</si>
  <si>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</si>
  <si>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</si>
  <si>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</si>
  <si>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</si>
  <si>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</si>
  <si>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</si>
  <si>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</si>
  <si>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</si>
  <si>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</si>
  <si>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</si>
  <si>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</si>
  <si>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</si>
  <si>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</si>
  <si>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</si>
  <si>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</si>
  <si>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</si>
  <si>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</si>
  <si>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</si>
  <si>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</si>
  <si>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</si>
  <si>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</si>
  <si>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</si>
  <si>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</si>
  <si>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</si>
  <si>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</si>
  <si>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</si>
  <si>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</si>
  <si>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</si>
  <si>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</si>
  <si>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</si>
  <si>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</si>
  <si>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</si>
  <si>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</si>
  <si>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</si>
  <si>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</si>
  <si>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</si>
  <si>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</si>
  <si>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</si>
  <si>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</si>
  <si>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</si>
  <si>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</si>
  <si>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</si>
  <si>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</si>
  <si>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</si>
  <si>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</si>
  <si>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</si>
  <si>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</si>
  <si>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</si>
  <si>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</si>
  <si>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</si>
  <si>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</si>
  <si>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</si>
  <si>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</si>
  <si>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</si>
  <si>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</si>
  <si>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</si>
  <si>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</si>
  <si>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</si>
  <si>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</si>
  <si>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</si>
  <si>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</si>
  <si>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</si>
  <si>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</si>
  <si>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</si>
  <si>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</si>
  <si>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</si>
  <si>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</si>
  <si>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</si>
  <si>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</si>
  <si>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</si>
  <si>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</si>
  <si>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</si>
  <si>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</si>
  <si>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</si>
  <si>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</si>
  <si>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</si>
  <si>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</si>
  <si>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</si>
  <si>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</si>
  <si>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</si>
  <si>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</si>
  <si>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</si>
  <si>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</si>
  <si>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</si>
  <si>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</si>
  <si>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</si>
  <si>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</si>
  <si>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</si>
  <si>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</si>
  <si>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</si>
  <si>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</si>
  <si>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</si>
  <si>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</si>
  <si>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</si>
  <si>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</si>
  <si>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</si>
  <si>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</si>
  <si>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</si>
  <si>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</si>
  <si>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</si>
  <si>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</si>
  <si>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</si>
  <si>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</si>
  <si>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</si>
  <si>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</si>
  <si>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</si>
  <si>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</si>
  <si>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</si>
  <si>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</si>
  <si>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</si>
  <si>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</si>
  <si>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</si>
  <si>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</si>
  <si>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</si>
  <si>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</si>
  <si>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</si>
  <si>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</si>
  <si>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</si>
  <si>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</si>
  <si>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</si>
  <si>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</si>
  <si>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</si>
  <si>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</si>
  <si>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</si>
  <si>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</si>
  <si>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</si>
  <si>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</si>
  <si>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</si>
  <si>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</si>
  <si>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</si>
  <si>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</si>
  <si>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</si>
  <si>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</si>
  <si>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</si>
  <si>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</si>
  <si>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</si>
  <si>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</si>
  <si>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</si>
  <si>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</si>
  <si>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</si>
  <si>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</si>
  <si>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</si>
  <si>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</si>
  <si>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</si>
  <si>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</si>
  <si>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</si>
  <si>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</si>
  <si>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</si>
  <si>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</si>
  <si>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</si>
  <si>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</si>
  <si>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</si>
  <si>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</si>
  <si>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</si>
  <si>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</si>
  <si>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</si>
  <si>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</si>
  <si>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</si>
  <si>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</si>
  <si>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</si>
  <si>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</si>
  <si>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</si>
  <si>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</si>
  <si>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</si>
  <si>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</si>
  <si>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</si>
  <si>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</si>
  <si>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</si>
  <si>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</si>
  <si>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</si>
  <si>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</si>
  <si>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</si>
  <si>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</si>
  <si>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</si>
  <si>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</si>
  <si>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</si>
  <si>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</si>
  <si>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</si>
  <si>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</si>
  <si>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</si>
  <si>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</si>
  <si>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</si>
  <si>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</si>
  <si>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</si>
  <si>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</si>
  <si>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</si>
  <si>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</si>
  <si>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</si>
  <si>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</si>
  <si>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</si>
  <si>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</si>
  <si>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</si>
  <si>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</si>
  <si>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</si>
  <si>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</si>
  <si>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</si>
  <si>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</si>
  <si>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</si>
  <si>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</si>
  <si>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</si>
  <si>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</si>
  <si>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</si>
  <si>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</si>
  <si>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</si>
  <si>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</si>
  <si>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</si>
  <si>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</si>
  <si>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</si>
  <si>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</si>
  <si>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</si>
  <si>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</si>
  <si>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</si>
  <si>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</si>
  <si>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</si>
  <si>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</si>
  <si>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</si>
  <si>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</si>
  <si>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</si>
  <si>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</si>
  <si>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</si>
  <si>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</si>
  <si>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</si>
  <si>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</si>
  <si>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</si>
  <si>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</si>
  <si>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</si>
  <si>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</si>
  <si>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</si>
  <si>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</si>
  <si>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</si>
  <si>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</si>
  <si>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</si>
  <si>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</si>
  <si>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</si>
  <si>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</si>
  <si>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</si>
  <si>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</si>
  <si>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</si>
  <si>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</si>
  <si>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</si>
  <si>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</si>
  <si>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</si>
  <si>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</si>
  <si>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</si>
  <si>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</si>
  <si>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</si>
  <si>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</si>
  <si>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</si>
  <si>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</si>
  <si>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</si>
  <si>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</si>
  <si>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</si>
  <si>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</si>
  <si>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</si>
  <si>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</si>
  <si>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</si>
  <si>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</si>
  <si>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</si>
  <si>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</si>
  <si>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</si>
  <si>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</si>
  <si>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</si>
  <si>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</si>
  <si>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</si>
  <si>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</si>
  <si>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</si>
  <si>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</si>
  <si>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</si>
  <si>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</si>
  <si>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</si>
  <si>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</si>
  <si>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</si>
  <si>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</si>
  <si>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</si>
  <si>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</si>
  <si>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</si>
  <si>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</si>
  <si>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</si>
  <si>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</si>
  <si>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</si>
  <si>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</si>
  <si>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</si>
  <si>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</si>
  <si>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</si>
  <si>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</si>
  <si>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</si>
  <si>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</si>
  <si>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</si>
  <si>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</si>
  <si>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</si>
  <si>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</si>
  <si>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</si>
  <si>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</si>
  <si>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</si>
  <si>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</si>
  <si>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</si>
  <si>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</si>
  <si>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</si>
  <si>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</si>
  <si>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</si>
  <si>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</si>
  <si>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</si>
  <si>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</si>
  <si>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</si>
  <si>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</si>
  <si>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</si>
  <si>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</si>
  <si>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</si>
  <si>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</si>
  <si>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</si>
  <si>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</si>
  <si>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</si>
  <si>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</si>
  <si>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</si>
  <si>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</si>
  <si>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</si>
  <si>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</si>
  <si>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</si>
  <si>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</si>
  <si>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</si>
  <si>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</si>
  <si>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</si>
  <si>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</si>
  <si>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</si>
  <si>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</si>
  <si>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</si>
  <si>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</si>
  <si>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</si>
  <si>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</si>
  <si>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</si>
  <si>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</si>
  <si>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</si>
  <si>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</si>
  <si>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</si>
  <si>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</si>
  <si>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</si>
  <si>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</si>
  <si>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</si>
  <si>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</si>
  <si>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</si>
  <si>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</si>
  <si>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</si>
  <si>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</si>
  <si>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</si>
  <si>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</si>
  <si>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</si>
  <si>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</si>
  <si>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</si>
  <si>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</si>
  <si>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</si>
  <si>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</si>
  <si>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</si>
  <si>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</si>
  <si>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</si>
  <si>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</si>
  <si>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</si>
  <si>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</si>
  <si>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</si>
  <si>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</si>
  <si>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</si>
  <si>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</si>
  <si>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</si>
  <si>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</si>
  <si>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</si>
  <si>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</si>
  <si>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</si>
  <si>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</si>
  <si>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</si>
  <si>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</si>
  <si>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</si>
  <si>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</si>
  <si>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</si>
  <si>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</si>
  <si>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</si>
  <si>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</si>
  <si>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</si>
  <si>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</si>
  <si>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</si>
  <si>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</si>
  <si>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</si>
  <si>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</si>
  <si>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</si>
  <si>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</si>
  <si>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</si>
  <si>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</si>
  <si>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</si>
  <si>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</si>
  <si>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</si>
  <si>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</si>
  <si>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</si>
  <si>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</si>
  <si>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</si>
  <si>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</si>
  <si>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</si>
  <si>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</si>
  <si>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</si>
  <si>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</si>
  <si>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</si>
  <si>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</si>
  <si>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</si>
  <si>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</si>
  <si>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</si>
  <si>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</si>
  <si>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</si>
  <si>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</si>
  <si>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</si>
  <si>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</si>
  <si>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</si>
  <si>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</si>
  <si>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</si>
  <si>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</si>
  <si>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</si>
  <si>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</si>
  <si>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</si>
  <si>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</si>
  <si>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</si>
  <si>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</si>
  <si>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</si>
  <si>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</si>
  <si>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</si>
  <si>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</si>
  <si>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</si>
  <si>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</si>
  <si>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</si>
  <si>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</si>
  <si>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</si>
  <si>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</si>
  <si>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</si>
  <si>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</si>
  <si>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</si>
  <si>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</si>
  <si>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</si>
  <si>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</si>
  <si>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</si>
  <si>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</si>
  <si>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</si>
  <si>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</si>
  <si>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</si>
  <si>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</si>
  <si>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</si>
  <si>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</si>
  <si>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</si>
  <si>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</si>
  <si>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</si>
  <si>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</si>
  <si>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</si>
  <si>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</si>
  <si>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</si>
  <si>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</si>
  <si>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</si>
  <si>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</si>
  <si>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</si>
  <si>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</si>
  <si>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</si>
  <si>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</si>
  <si>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</si>
  <si>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</si>
  <si>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</si>
  <si>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</si>
  <si>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</si>
  <si>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</si>
  <si>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</si>
  <si>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</si>
  <si>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</si>
  <si>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</si>
  <si>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</si>
  <si>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</si>
  <si>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</si>
  <si>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</si>
  <si>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</si>
  <si>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</si>
  <si>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</si>
  <si>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</si>
  <si>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</si>
  <si>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</si>
  <si>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</si>
  <si>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</si>
  <si>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</si>
  <si>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</si>
  <si>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</si>
  <si>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</si>
  <si>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</si>
  <si>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</si>
  <si>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</si>
  <si>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</si>
  <si>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</si>
  <si>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</si>
  <si>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</si>
  <si>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</si>
  <si>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</si>
  <si>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</si>
  <si>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</si>
  <si>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</si>
  <si>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</si>
  <si>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</si>
  <si>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</si>
  <si>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</si>
  <si>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</si>
  <si>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</si>
  <si>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</si>
  <si>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</si>
  <si>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</si>
  <si>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</si>
  <si>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</si>
  <si>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</si>
  <si>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</si>
  <si>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</si>
  <si>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</si>
  <si>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</si>
  <si>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</si>
  <si>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</si>
  <si>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</si>
  <si>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</si>
  <si>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</si>
  <si>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</si>
  <si>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</si>
  <si>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</si>
  <si>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</si>
  <si>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</si>
  <si>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</si>
  <si>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</si>
  <si>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</si>
  <si>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</si>
  <si>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</si>
  <si>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</si>
  <si>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</si>
  <si>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</si>
  <si>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</si>
  <si>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</si>
  <si>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</si>
  <si>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</si>
  <si>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</si>
  <si>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</si>
  <si>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</si>
  <si>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</si>
  <si>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</si>
  <si>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</si>
  <si>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</si>
  <si>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</si>
  <si>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</si>
  <si>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</si>
  <si>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</si>
  <si>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</si>
  <si>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</si>
  <si>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</si>
  <si>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</si>
  <si>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</si>
  <si>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</si>
  <si>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</si>
  <si>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</si>
  <si>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</si>
  <si>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</si>
  <si>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</si>
  <si>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</si>
  <si>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</si>
  <si>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</si>
  <si>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</si>
  <si>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</si>
  <si>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</si>
  <si>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</si>
  <si>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</si>
  <si>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</si>
  <si>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</si>
  <si>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</si>
  <si>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</si>
  <si>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</si>
  <si>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</si>
  <si>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</si>
  <si>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</si>
  <si>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</si>
  <si>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</si>
  <si>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</si>
  <si>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</si>
  <si>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</si>
  <si>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</si>
  <si>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</si>
  <si>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</si>
  <si>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</si>
  <si>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</si>
  <si>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</si>
  <si>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</si>
  <si>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</si>
  <si>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</si>
  <si>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</si>
  <si>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</si>
  <si>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</si>
  <si>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</si>
  <si>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</si>
  <si>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</si>
  <si>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</si>
  <si>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</si>
  <si>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</si>
  <si>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</si>
  <si>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</si>
  <si>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</si>
  <si>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</si>
  <si>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</si>
  <si>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</si>
  <si>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</si>
  <si>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</si>
  <si>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</si>
  <si>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</si>
  <si>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</si>
  <si>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</si>
  <si>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</si>
  <si>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</si>
  <si>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</si>
  <si>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</si>
  <si>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</si>
  <si>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</si>
  <si>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</si>
  <si>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</si>
  <si>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</si>
  <si>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</si>
  <si>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</si>
  <si>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</si>
  <si>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</si>
  <si>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</si>
  <si>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</si>
  <si>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</si>
  <si>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</si>
  <si>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</si>
  <si>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</si>
  <si>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</si>
  <si>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</si>
  <si>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</si>
  <si>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</si>
  <si>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</si>
  <si>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</si>
  <si>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</si>
  <si>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</si>
  <si>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</si>
  <si>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</si>
  <si>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</si>
  <si>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</si>
  <si>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</si>
  <si>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</si>
  <si>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</si>
  <si>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</si>
  <si>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</si>
  <si>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</si>
  <si>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</si>
  <si>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</si>
  <si>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</si>
  <si>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</si>
  <si>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</si>
  <si>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</si>
  <si>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</si>
  <si>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</si>
  <si>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</si>
  <si>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</si>
  <si>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</si>
  <si>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</si>
  <si>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</si>
  <si>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</si>
  <si>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</si>
  <si>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</si>
  <si>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</si>
  <si>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</si>
  <si>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</si>
  <si>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</si>
  <si>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</si>
  <si>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</si>
  <si>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</si>
  <si>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</si>
  <si>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</si>
  <si>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</si>
  <si>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</si>
  <si>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</si>
  <si>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</si>
  <si>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</si>
  <si>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</si>
  <si>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</si>
  <si>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</si>
  <si>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</si>
  <si>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</si>
  <si>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</si>
  <si>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</si>
  <si>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</si>
  <si>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</si>
  <si>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</si>
  <si>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</si>
  <si>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</si>
  <si>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</si>
  <si>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</si>
  <si>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</si>
  <si>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</si>
  <si>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</si>
  <si>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</si>
  <si>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</si>
  <si>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</si>
  <si>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</si>
  <si>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</si>
  <si>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</si>
  <si>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</si>
  <si>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</si>
  <si>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</si>
  <si>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</si>
  <si>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</si>
  <si>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</si>
  <si>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</si>
  <si>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</si>
  <si>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</si>
  <si>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</si>
  <si>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</si>
  <si>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</si>
  <si>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</si>
  <si>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</si>
  <si>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</si>
  <si>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</si>
  <si>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</si>
  <si>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</si>
  <si>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</si>
  <si>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</si>
  <si>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</si>
  <si>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</si>
  <si>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</si>
  <si>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</si>
  <si>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</si>
  <si>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</si>
  <si>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</si>
  <si>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</si>
  <si>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</si>
  <si>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</si>
  <si>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</si>
  <si>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</si>
  <si>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</si>
  <si>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</si>
  <si>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</si>
  <si>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</si>
  <si>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</si>
  <si>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</si>
  <si>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</si>
  <si>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</si>
  <si>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</si>
  <si>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</si>
  <si>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</si>
  <si>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</si>
  <si>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</si>
  <si>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</si>
  <si>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</si>
  <si>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</si>
  <si>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</si>
  <si>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</si>
  <si>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</si>
  <si>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</si>
  <si>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</si>
  <si>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</si>
  <si>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</si>
  <si>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</si>
  <si>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</si>
  <si>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</si>
  <si>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</si>
  <si>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</si>
  <si>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</si>
  <si>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</si>
  <si>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</si>
  <si>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</si>
  <si>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</si>
  <si>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</si>
  <si>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</si>
  <si>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</si>
  <si>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</si>
  <si>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</si>
  <si>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</si>
  <si>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</si>
  <si>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</si>
  <si>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</si>
  <si>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</si>
  <si>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</si>
  <si>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</si>
  <si>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</si>
  <si>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</si>
  <si>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</si>
  <si>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</si>
  <si>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</si>
  <si>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</si>
  <si>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</si>
  <si>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</si>
  <si>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</si>
  <si>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</si>
  <si>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</si>
  <si>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</si>
  <si>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</si>
  <si>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</si>
  <si>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</si>
  <si>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</si>
  <si>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</si>
  <si>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</si>
  <si>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</si>
  <si>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</si>
  <si>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</si>
  <si>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</si>
  <si>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</si>
  <si>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</si>
  <si>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</si>
  <si>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</si>
  <si>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</si>
  <si>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</si>
  <si>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</si>
  <si>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</si>
  <si>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</si>
  <si>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</si>
  <si>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</si>
  <si>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</si>
  <si>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</si>
  <si>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</si>
  <si>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</si>
  <si>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</si>
  <si>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</si>
  <si>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</si>
  <si>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</si>
  <si>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</si>
  <si>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</si>
  <si>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</si>
  <si>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</si>
  <si>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</si>
  <si>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</si>
  <si>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</si>
  <si>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</si>
  <si>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</si>
  <si>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</si>
  <si>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</si>
  <si>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</si>
  <si>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</si>
  <si>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</si>
  <si>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</si>
  <si>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</si>
  <si>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</si>
  <si>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</si>
  <si>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</si>
  <si>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</si>
  <si>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</si>
  <si>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</si>
  <si>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</si>
  <si>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</si>
  <si>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</si>
  <si>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</si>
  <si>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</si>
  <si>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</si>
  <si>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</si>
  <si>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</si>
  <si>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</si>
  <si>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</si>
  <si>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</si>
  <si>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</si>
  <si>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</si>
  <si>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</si>
  <si>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</si>
  <si>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</si>
  <si>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</si>
  <si>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</si>
  <si>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</si>
  <si>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</si>
  <si>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</si>
  <si>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</si>
  <si>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</si>
  <si>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</si>
  <si>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</si>
  <si>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</si>
  <si>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</si>
  <si>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</si>
  <si>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</si>
  <si>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</si>
  <si>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</si>
  <si>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</si>
  <si>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</si>
  <si>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</si>
  <si>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</si>
  <si>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</si>
  <si>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</si>
  <si>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</si>
  <si>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</si>
  <si>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</si>
  <si>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</si>
  <si>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</si>
  <si>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</si>
  <si>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</si>
  <si>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</si>
  <si>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</si>
  <si>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</si>
  <si>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</si>
  <si>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</si>
  <si>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</si>
  <si>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</si>
  <si>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</si>
  <si>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</si>
  <si>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</si>
  <si>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</si>
  <si>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</si>
  <si>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</si>
  <si>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</si>
  <si>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</si>
  <si>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</si>
  <si>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</si>
  <si>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</si>
  <si>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</si>
  <si>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</si>
  <si>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</si>
  <si>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</si>
  <si>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</si>
  <si>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</si>
  <si>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</si>
  <si>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</si>
  <si>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</si>
  <si>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</si>
  <si>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</si>
  <si>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</si>
  <si>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</si>
  <si>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</si>
  <si>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</si>
  <si>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</si>
  <si>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</si>
  <si>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</si>
  <si>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</si>
  <si>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</si>
  <si>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</si>
  <si>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</si>
  <si>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</si>
  <si>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</si>
  <si>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</si>
  <si>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</si>
  <si>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</si>
  <si>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</si>
  <si>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</si>
  <si>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</si>
  <si>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</si>
  <si>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</si>
  <si>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</si>
  <si>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</si>
  <si>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</si>
  <si>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</si>
  <si>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</si>
  <si>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</si>
  <si>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</si>
  <si>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</si>
  <si>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</si>
  <si>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</si>
  <si>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</si>
  <si>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</si>
  <si>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</si>
  <si>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</si>
  <si>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</si>
  <si>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</si>
  <si>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</si>
  <si>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</si>
  <si>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</si>
  <si>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</si>
  <si>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</si>
  <si>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</si>
  <si>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</si>
  <si>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</si>
  <si>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</si>
  <si>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</si>
  <si>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</si>
  <si>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</si>
  <si>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</si>
  <si>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</si>
  <si>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</si>
  <si>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</si>
  <si>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</si>
  <si>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</si>
  <si>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</si>
  <si>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</si>
  <si>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</si>
  <si>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</si>
  <si>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</si>
  <si>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</si>
  <si>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</si>
  <si>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</si>
  <si>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</si>
  <si>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</si>
  <si>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</si>
  <si>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</si>
  <si>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</si>
  <si>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</si>
  <si>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</si>
  <si>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</si>
  <si>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</si>
  <si>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</si>
  <si>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</si>
  <si>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</si>
  <si>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</si>
  <si>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</si>
  <si>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</si>
  <si>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</si>
  <si>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</si>
  <si>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</si>
  <si>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</si>
  <si>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</si>
  <si>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</si>
  <si>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</si>
  <si>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</si>
  <si>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</si>
  <si>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</si>
  <si>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</si>
  <si>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</si>
  <si>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</si>
  <si>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</si>
  <si>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</si>
  <si>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</si>
  <si>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</si>
  <si>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</si>
  <si>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</si>
  <si>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</si>
  <si>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</si>
  <si>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</si>
  <si>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</si>
  <si>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</si>
  <si>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</si>
  <si>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</si>
  <si>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</si>
  <si>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</si>
  <si>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</si>
  <si>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</si>
  <si>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</si>
  <si>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</si>
  <si>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</si>
  <si>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</si>
  <si>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</si>
  <si>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</si>
  <si>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</si>
  <si>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</si>
  <si>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</si>
  <si>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</si>
  <si>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</si>
  <si>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</si>
  <si>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</si>
  <si>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</si>
  <si>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</si>
  <si>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</si>
  <si>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</si>
  <si>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</si>
  <si>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</si>
  <si>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</si>
  <si>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</si>
  <si>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</si>
  <si>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</si>
  <si>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</si>
  <si>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</si>
  <si>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</si>
  <si>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</si>
  <si>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</si>
  <si>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</si>
  <si>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</si>
  <si>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</si>
  <si>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</si>
  <si>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</si>
  <si>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</si>
  <si>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</si>
  <si>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</si>
  <si>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</si>
  <si>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</si>
  <si>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</si>
  <si>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</si>
  <si>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</si>
  <si>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</si>
  <si>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</si>
  <si>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</si>
  <si>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</si>
  <si>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</si>
  <si>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</si>
  <si>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</si>
  <si>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</si>
  <si>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</si>
  <si>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</si>
  <si>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</si>
  <si>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</si>
  <si>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</si>
  <si>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</si>
  <si>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</si>
  <si>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</si>
  <si>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</si>
  <si>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</si>
  <si>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</si>
  <si>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</si>
  <si>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</si>
  <si>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</si>
  <si>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</si>
  <si>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</si>
  <si>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</si>
  <si>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</si>
  <si>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</si>
  <si>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</si>
  <si>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</si>
  <si>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</si>
  <si>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</si>
  <si>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</si>
  <si>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</si>
  <si>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</si>
  <si>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</si>
  <si>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</si>
  <si>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</si>
  <si>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</si>
  <si>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</si>
  <si>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</si>
  <si>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</si>
  <si>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</si>
  <si>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</si>
  <si>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</si>
  <si>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</si>
  <si>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</si>
  <si>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</si>
  <si>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</si>
  <si>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</si>
  <si>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</si>
  <si>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</si>
  <si>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</si>
  <si>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</si>
  <si>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</si>
  <si>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</si>
  <si>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</si>
  <si>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</si>
  <si>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</si>
  <si>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</si>
  <si>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</si>
  <si>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</si>
  <si>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</si>
  <si>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</si>
  <si>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</si>
  <si>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</si>
  <si>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</si>
  <si>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</si>
  <si>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</si>
  <si>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</si>
  <si>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</si>
  <si>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</si>
  <si>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</si>
  <si>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</si>
  <si>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</si>
  <si>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</si>
  <si>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</si>
  <si>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</si>
  <si>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</si>
  <si>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</si>
  <si>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</si>
  <si>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</si>
  <si>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</si>
  <si>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</si>
  <si>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</si>
  <si>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</si>
  <si>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</si>
  <si>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</si>
  <si>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</si>
  <si>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</si>
  <si>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</si>
  <si>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</si>
  <si>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</si>
  <si>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</si>
  <si>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</si>
  <si>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</si>
  <si>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</si>
  <si>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</si>
  <si>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</si>
  <si>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</si>
  <si>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</si>
  <si>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</si>
  <si>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</si>
  <si>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</si>
  <si>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</si>
  <si>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</si>
  <si>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</si>
  <si>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</si>
  <si>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</si>
  <si>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</si>
  <si>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</si>
  <si>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</si>
  <si>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</si>
  <si>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</si>
  <si>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</si>
  <si>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</si>
  <si>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</si>
  <si>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</si>
  <si>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</si>
  <si>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</si>
  <si>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</si>
  <si>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</si>
  <si>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</si>
  <si>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</si>
  <si>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</si>
  <si>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</si>
  <si>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</si>
  <si>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</si>
  <si>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</si>
  <si>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</si>
  <si>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</si>
  <si>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</si>
  <si>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</si>
  <si>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</si>
  <si>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</si>
  <si>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</si>
  <si>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</si>
  <si>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</si>
  <si>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</si>
  <si>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</si>
  <si>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</si>
  <si>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</si>
  <si>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</si>
  <si>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</si>
  <si>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</si>
  <si>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</si>
  <si>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</si>
  <si>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</si>
  <si>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</si>
  <si>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</si>
  <si>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</si>
  <si>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</si>
  <si>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</si>
  <si>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</si>
  <si>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</si>
  <si>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</si>
  <si>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</si>
  <si>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</si>
  <si>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</si>
  <si>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</si>
  <si>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</si>
  <si>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</si>
  <si>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</si>
  <si>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</si>
  <si>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</si>
  <si>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</si>
  <si>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</si>
  <si>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</si>
  <si>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</si>
  <si>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</si>
  <si>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</si>
  <si>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</si>
  <si>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</si>
  <si>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</si>
  <si>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</si>
  <si>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</si>
  <si>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</si>
  <si>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</si>
  <si>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</si>
  <si>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</si>
  <si>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</si>
  <si>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</si>
  <si>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</si>
  <si>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</si>
  <si>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</si>
  <si>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</si>
  <si>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</si>
  <si>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</si>
  <si>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</si>
  <si>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</si>
  <si>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</si>
  <si>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</si>
  <si>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</si>
  <si>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</si>
  <si>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</si>
  <si>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</si>
  <si>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</si>
  <si>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</si>
  <si>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</si>
  <si>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</si>
  <si>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</si>
  <si>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</si>
  <si>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</si>
  <si>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</si>
  <si>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</si>
  <si>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</si>
  <si>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</si>
  <si>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</si>
  <si>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</si>
  <si>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</si>
  <si>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</si>
  <si>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</si>
  <si>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</si>
  <si>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</si>
  <si>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</si>
  <si>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</si>
  <si>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</si>
  <si>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</si>
  <si>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</si>
  <si>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</si>
  <si>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</si>
  <si>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</si>
  <si>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</si>
  <si>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</si>
  <si>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</si>
  <si>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</si>
  <si>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</si>
  <si>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</si>
  <si>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</si>
  <si>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</si>
  <si>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</si>
  <si>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</si>
  <si>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</si>
  <si>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</si>
  <si>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</si>
  <si>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</si>
  <si>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</si>
  <si>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</si>
  <si>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</si>
  <si>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</si>
  <si>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</si>
  <si>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</si>
  <si>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</si>
  <si>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</si>
  <si>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</si>
  <si>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</si>
  <si>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</si>
  <si>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</si>
  <si>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</si>
  <si>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</si>
  <si>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</si>
  <si>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</si>
  <si>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</si>
  <si>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</si>
  <si>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</si>
  <si>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</si>
  <si>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</si>
  <si>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</si>
  <si>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</si>
  <si>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</si>
  <si>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</si>
  <si>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</si>
  <si>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</si>
  <si>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</si>
  <si>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</si>
  <si>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</si>
  <si>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</si>
  <si>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</si>
  <si>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</si>
  <si>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</si>
  <si>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</si>
  <si>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</si>
  <si>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</si>
  <si>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</si>
  <si>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</si>
  <si>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</si>
  <si>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</si>
  <si>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</si>
  <si>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</si>
  <si>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</si>
  <si>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</si>
  <si>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</si>
  <si>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</si>
  <si>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</si>
  <si>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</si>
  <si>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</si>
  <si>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</si>
  <si>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</si>
  <si>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</si>
  <si>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</si>
  <si>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</si>
  <si>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</si>
  <si>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</si>
  <si>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</si>
  <si>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</si>
  <si>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</si>
  <si>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</si>
  <si>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</si>
  <si>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</si>
  <si>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</si>
  <si>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</si>
  <si>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</si>
  <si>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</si>
  <si>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</si>
  <si>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</si>
  <si>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</si>
  <si>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</si>
  <si>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</si>
  <si>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</si>
  <si>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</si>
  <si>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</si>
  <si>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</si>
  <si>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</si>
  <si>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</si>
  <si>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</si>
  <si>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</si>
  <si>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</si>
  <si>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</si>
  <si>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</si>
  <si>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</si>
  <si>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</si>
  <si>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</si>
  <si>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</si>
  <si>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</si>
  <si>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</si>
  <si>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</si>
  <si>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</si>
  <si>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</si>
  <si>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</si>
  <si>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</si>
  <si>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</si>
  <si>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</si>
  <si>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</si>
  <si>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</si>
  <si>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</si>
  <si>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</si>
  <si>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</si>
  <si>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</si>
  <si>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</si>
  <si>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</si>
  <si>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</si>
  <si>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</si>
  <si>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</si>
  <si>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</si>
  <si>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</si>
  <si>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</si>
  <si>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</si>
  <si>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</si>
  <si>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</si>
  <si>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</si>
  <si>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</si>
  <si>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</si>
  <si>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</si>
  <si>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</si>
  <si>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</si>
  <si>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</si>
  <si>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</si>
  <si>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</si>
  <si>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</si>
  <si>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</si>
  <si>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</si>
  <si>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</si>
  <si>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</si>
  <si>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</si>
  <si>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</si>
  <si>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</si>
  <si>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</si>
  <si>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</si>
  <si>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</si>
  <si>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</si>
  <si>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</si>
  <si>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</si>
  <si>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</si>
  <si>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</si>
  <si>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</si>
  <si>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</si>
  <si>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</si>
  <si>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</si>
  <si>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</si>
  <si>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</si>
  <si>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</si>
  <si>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</si>
  <si>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</si>
  <si>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</si>
  <si>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</si>
  <si>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</si>
  <si>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</si>
  <si>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</si>
  <si>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</si>
  <si>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</si>
  <si>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</si>
  <si>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</si>
  <si>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</si>
  <si>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</si>
  <si>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</si>
  <si>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</si>
  <si>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</si>
  <si>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</si>
  <si>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</si>
  <si>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</si>
  <si>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</si>
  <si>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</si>
  <si>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</si>
  <si>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</si>
  <si>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</si>
  <si>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</si>
  <si>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</si>
  <si>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</si>
  <si>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</si>
  <si>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</si>
  <si>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</si>
  <si>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</si>
  <si>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</si>
  <si>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</si>
  <si>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</si>
  <si>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</si>
  <si>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</si>
  <si>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</si>
  <si>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</si>
  <si>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</si>
  <si>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</si>
  <si>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</si>
  <si>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</si>
  <si>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</si>
  <si>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</si>
  <si>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</si>
  <si>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</si>
  <si>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</si>
  <si>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</si>
  <si>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</si>
  <si>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</si>
  <si>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</si>
  <si>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</si>
  <si>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</si>
  <si>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</si>
  <si>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</si>
  <si>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</si>
  <si>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</si>
  <si>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</si>
  <si>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</si>
  <si>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</si>
  <si>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</si>
  <si>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</si>
  <si>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</si>
  <si>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</si>
  <si>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</si>
  <si>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</si>
  <si>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</si>
  <si>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</si>
  <si>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</si>
  <si>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</si>
  <si>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</si>
  <si>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</si>
  <si>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</si>
  <si>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</si>
  <si>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</si>
  <si>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</si>
  <si>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</si>
  <si>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</si>
  <si>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</si>
  <si>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</si>
  <si>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</si>
  <si>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</si>
  <si>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</si>
  <si>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</si>
  <si>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</si>
  <si>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</si>
  <si>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</si>
  <si>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</si>
  <si>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</si>
  <si>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</si>
  <si>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</si>
  <si>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</si>
  <si>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</si>
  <si>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</si>
  <si>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</si>
  <si>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</si>
  <si>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</si>
  <si>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</si>
  <si>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</si>
  <si>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</si>
  <si>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</si>
  <si>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</si>
  <si>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</si>
  <si>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</si>
  <si>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</si>
  <si>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</si>
  <si>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</si>
  <si>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</si>
  <si>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</si>
  <si>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</si>
  <si>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</si>
  <si>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</si>
  <si>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</si>
  <si>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</si>
  <si>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</si>
  <si>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</si>
  <si>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</si>
  <si>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</si>
  <si>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</si>
  <si>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</si>
  <si>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</si>
  <si>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</si>
  <si>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</si>
  <si>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</si>
  <si>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</si>
  <si>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</si>
  <si>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</si>
  <si>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</si>
  <si>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</si>
  <si>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</si>
  <si>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</si>
  <si>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</si>
  <si>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</si>
  <si>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</si>
  <si>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</si>
  <si>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</si>
  <si>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</si>
  <si>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</si>
  <si>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</si>
  <si>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</si>
  <si>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</si>
  <si>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</si>
  <si>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</si>
  <si>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</si>
  <si>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</si>
  <si>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</si>
  <si>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</si>
  <si>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</si>
  <si>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</si>
  <si>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</si>
  <si>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</si>
  <si>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</si>
  <si>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</si>
  <si>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</si>
  <si>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</si>
  <si>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</si>
  <si>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</si>
  <si>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</si>
  <si>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</si>
  <si>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</si>
  <si>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</si>
  <si>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</si>
  <si>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</si>
  <si>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</si>
  <si>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</si>
  <si>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</si>
  <si>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</si>
  <si>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</si>
  <si>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</si>
  <si>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</si>
  <si>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</si>
  <si>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</si>
  <si>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</si>
  <si>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</si>
  <si>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</si>
  <si>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</si>
  <si>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</si>
  <si>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</si>
  <si>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</si>
  <si>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</si>
  <si>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</si>
  <si>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</si>
  <si>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</si>
  <si>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</si>
  <si>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</si>
  <si>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</si>
  <si>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</si>
  <si>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</si>
  <si>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</si>
  <si>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</si>
  <si>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</si>
  <si>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</si>
  <si>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</si>
  <si>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</si>
  <si>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</si>
  <si>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</si>
  <si>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</si>
  <si>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</si>
  <si>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</si>
  <si>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</si>
  <si>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</si>
  <si>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</si>
  <si>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</si>
  <si>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</si>
  <si>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</si>
  <si>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</si>
  <si>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</si>
  <si>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</si>
  <si>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</si>
  <si>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</si>
  <si>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</si>
  <si>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</si>
  <si>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</si>
  <si>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</si>
  <si>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</si>
  <si>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</si>
  <si>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</si>
  <si>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</si>
  <si>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</si>
  <si>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</si>
  <si>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</si>
  <si>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</si>
  <si>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</si>
  <si>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</si>
  <si>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</si>
  <si>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</si>
  <si>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</si>
  <si>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</si>
  <si>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</si>
  <si>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</si>
  <si>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</si>
  <si>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</si>
  <si>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</si>
  <si>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</si>
  <si>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</si>
  <si>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</si>
  <si>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</si>
  <si>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</si>
  <si>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</si>
  <si>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</si>
  <si>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</si>
  <si>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</si>
  <si>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</si>
  <si>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</si>
  <si>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</si>
  <si>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</si>
  <si>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</si>
  <si>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</si>
  <si>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</si>
  <si>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</si>
  <si>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</si>
  <si>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</si>
  <si>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</si>
  <si>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</si>
  <si>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</si>
  <si>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</si>
  <si>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</si>
  <si>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</si>
  <si>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</si>
  <si>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</si>
  <si>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</si>
  <si>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</si>
  <si>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</si>
  <si>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</si>
  <si>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</si>
  <si>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</si>
  <si>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</si>
  <si>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</si>
  <si>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</si>
  <si>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</si>
  <si>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</si>
  <si>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</si>
  <si>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</si>
  <si>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</si>
  <si>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</si>
  <si>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</si>
  <si>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</si>
  <si>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</si>
  <si>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</si>
  <si>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</si>
  <si>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</si>
  <si>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</si>
  <si>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</si>
  <si>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</si>
  <si>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</si>
  <si>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</si>
  <si>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</si>
  <si>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</si>
  <si>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</si>
  <si>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</si>
  <si>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</si>
  <si>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</si>
  <si>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</si>
  <si>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</si>
  <si>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</si>
  <si>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</si>
  <si>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</si>
  <si>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</si>
  <si>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</si>
  <si>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</si>
  <si>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</si>
  <si>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</si>
  <si>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</si>
  <si>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</si>
  <si>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</si>
  <si>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</si>
  <si>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</si>
  <si>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</si>
  <si>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</si>
  <si>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</si>
  <si>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</si>
  <si>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</si>
  <si>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</si>
  <si>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</si>
  <si>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</si>
  <si>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</si>
  <si>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</si>
  <si>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</si>
  <si>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</si>
  <si>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</si>
  <si>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</si>
  <si>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</si>
  <si>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</si>
  <si>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</si>
  <si>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</si>
  <si>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</si>
  <si>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</si>
  <si>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</si>
  <si>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</si>
  <si>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</si>
  <si>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</si>
  <si>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</si>
  <si>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</si>
  <si>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</si>
  <si>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</si>
  <si>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</si>
  <si>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</si>
  <si>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</si>
  <si>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</si>
  <si>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</si>
  <si>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</si>
  <si>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</si>
  <si>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</si>
  <si>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</si>
  <si>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</si>
  <si>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</si>
  <si>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</si>
  <si>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</si>
  <si>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</si>
  <si>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</si>
  <si>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</si>
  <si>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</si>
  <si>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</si>
  <si>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</si>
  <si>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</si>
  <si>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</si>
  <si>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</si>
  <si>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</si>
  <si>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</si>
  <si>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</si>
  <si>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</si>
  <si>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</si>
  <si>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</si>
  <si>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</si>
  <si>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</si>
  <si>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</si>
  <si>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</si>
  <si>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</si>
  <si>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</si>
  <si>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</si>
  <si>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</si>
  <si>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</si>
  <si>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</si>
  <si>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</si>
  <si>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</si>
  <si>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</si>
  <si>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</si>
  <si>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</si>
  <si>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</si>
  <si>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</si>
  <si>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</si>
  <si>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</si>
  <si>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</si>
  <si>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</si>
  <si>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</si>
  <si>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</si>
  <si>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</si>
  <si>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</si>
  <si>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</si>
  <si>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</si>
  <si>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</si>
  <si>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</si>
  <si>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</si>
  <si>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</si>
  <si>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</si>
  <si>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</si>
  <si>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</si>
  <si>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</si>
  <si>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</si>
  <si>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</si>
  <si>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</si>
  <si>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</si>
  <si>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</si>
  <si>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</si>
  <si>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</si>
  <si>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</si>
  <si>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</si>
  <si>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</si>
  <si>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</si>
  <si>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</si>
  <si>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</si>
  <si>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</si>
  <si>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</si>
  <si>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</si>
  <si>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</si>
  <si>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</si>
  <si>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</si>
  <si>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</si>
  <si>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</si>
  <si>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</si>
  <si>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</si>
  <si>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</si>
  <si>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</si>
  <si>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</si>
  <si>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</si>
  <si>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</si>
  <si>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</si>
  <si>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</si>
  <si>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</si>
  <si>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</si>
  <si>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</si>
  <si>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</si>
  <si>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</si>
  <si>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</si>
  <si>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</si>
  <si>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</si>
  <si>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</si>
  <si>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</si>
  <si>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</si>
  <si>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</si>
  <si>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</si>
  <si>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</si>
  <si>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</si>
  <si>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</si>
  <si>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</si>
  <si>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</si>
  <si>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</si>
  <si>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</si>
  <si>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</si>
  <si>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</si>
  <si>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</si>
  <si>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</si>
  <si>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</si>
  <si>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</si>
  <si>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</si>
  <si>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</si>
  <si>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</si>
  <si>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</si>
  <si>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</si>
  <si>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</si>
  <si>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</si>
  <si>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</si>
  <si>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</si>
  <si>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</si>
  <si>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</si>
  <si>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</si>
  <si>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</si>
  <si>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</si>
  <si>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</si>
  <si>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</si>
  <si>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</si>
  <si>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</si>
  <si>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</si>
  <si>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</si>
  <si>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</si>
  <si>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</si>
  <si>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</si>
  <si>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</si>
  <si>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</si>
  <si>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</si>
  <si>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</si>
  <si>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</si>
  <si>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</si>
  <si>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</si>
  <si>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</si>
  <si>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</si>
  <si>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</si>
  <si>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</si>
  <si>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</si>
  <si>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</si>
  <si>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</si>
  <si>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</si>
  <si>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</si>
  <si>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</si>
  <si>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</si>
  <si>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</si>
  <si>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</si>
  <si>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</si>
  <si>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</si>
  <si>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</si>
  <si>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</si>
  <si>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</si>
  <si>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</si>
  <si>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</si>
  <si>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</si>
  <si>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</si>
  <si>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</si>
  <si>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</si>
  <si>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</si>
  <si>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</si>
  <si>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</si>
  <si>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</si>
  <si>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</si>
  <si>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</si>
  <si>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</si>
  <si>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</si>
  <si>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</si>
  <si>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</si>
  <si>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</si>
  <si>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</si>
  <si>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</si>
  <si>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</si>
  <si>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</si>
  <si>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</si>
  <si>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</si>
  <si>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</si>
  <si>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</si>
  <si>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</si>
  <si>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</si>
  <si>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</si>
  <si>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</si>
  <si>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</si>
  <si>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</si>
  <si>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</si>
  <si>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</si>
  <si>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</si>
  <si>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</si>
  <si>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</si>
  <si>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</si>
  <si>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</si>
  <si>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</si>
  <si>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</si>
  <si>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</si>
  <si>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</si>
  <si>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</si>
  <si>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</si>
  <si>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</si>
  <si>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</si>
  <si>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</si>
  <si>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</si>
  <si>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</si>
  <si>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</si>
  <si>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</si>
  <si>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</si>
  <si>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</si>
  <si>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</si>
  <si>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</si>
  <si>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</si>
  <si>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</si>
  <si>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</si>
  <si>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</si>
  <si>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</si>
  <si>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</si>
  <si>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</si>
  <si>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</si>
  <si>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</si>
  <si>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</si>
  <si>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</si>
  <si>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</si>
  <si>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</si>
  <si>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</si>
  <si>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</si>
  <si>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</si>
  <si>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</si>
  <si>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</si>
  <si>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</si>
  <si>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</si>
  <si>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</si>
  <si>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</si>
  <si>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</si>
  <si>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</si>
  <si>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</si>
  <si>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</si>
  <si>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</si>
  <si>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</si>
  <si>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</si>
  <si>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</si>
  <si>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</si>
  <si>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</si>
  <si>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</si>
  <si>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</si>
  <si>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</si>
  <si>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</si>
  <si>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</si>
  <si>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</si>
  <si>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</si>
  <si>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</si>
  <si>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</si>
  <si>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</si>
  <si>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</si>
  <si>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</si>
  <si>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</si>
  <si>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</si>
  <si>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</si>
  <si>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</si>
  <si>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</si>
  <si>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</si>
  <si>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</si>
  <si>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</si>
  <si>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</si>
  <si>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</si>
  <si>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</si>
  <si>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</si>
  <si>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</si>
  <si>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</si>
  <si>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</si>
  <si>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</si>
  <si>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</si>
  <si>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</si>
  <si>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</si>
  <si>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</si>
  <si>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</si>
  <si>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</si>
  <si>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</si>
  <si>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</si>
  <si>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</si>
  <si>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</si>
  <si>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</si>
  <si>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</si>
  <si>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</si>
  <si>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</si>
  <si>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</si>
  <si>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</si>
  <si>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</si>
  <si>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</si>
  <si>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</si>
  <si>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</si>
  <si>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</si>
  <si>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</si>
  <si>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</si>
  <si>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</si>
  <si>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</si>
  <si>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</si>
  <si>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</si>
  <si>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</si>
  <si>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</si>
  <si>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</si>
  <si>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</si>
  <si>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</si>
  <si>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</si>
  <si>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</si>
  <si>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</si>
  <si>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</si>
  <si>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</si>
  <si>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</si>
  <si>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</si>
  <si>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</si>
  <si>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</si>
  <si>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</si>
  <si>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</si>
  <si>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</si>
  <si>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</si>
  <si>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</si>
  <si>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</si>
  <si>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</si>
  <si>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</si>
  <si>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</si>
  <si>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</si>
  <si>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</si>
  <si>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</si>
  <si>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</si>
  <si>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</si>
  <si>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</si>
  <si>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</si>
  <si>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</si>
  <si>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</si>
  <si>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</si>
  <si>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</si>
  <si>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</si>
  <si>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</si>
  <si>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</si>
  <si>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</si>
  <si>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</si>
  <si>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</si>
  <si>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</si>
  <si>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</si>
  <si>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</si>
  <si>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</si>
  <si>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</si>
  <si>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</si>
  <si>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</si>
  <si>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</si>
  <si>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</si>
  <si>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</si>
  <si>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</si>
  <si>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</si>
  <si>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</si>
  <si>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</si>
  <si>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</si>
  <si>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</si>
  <si>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</si>
  <si>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</si>
  <si>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</si>
  <si>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</si>
  <si>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</si>
  <si>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</si>
  <si>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</si>
  <si>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</si>
  <si>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</si>
  <si>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</si>
  <si>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</si>
  <si>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</si>
  <si>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</si>
  <si>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</si>
  <si>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</si>
  <si>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</si>
  <si>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</si>
  <si>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</si>
  <si>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</si>
  <si>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</si>
  <si>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</si>
  <si>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</si>
  <si>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</si>
  <si>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</si>
  <si>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</si>
  <si>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</si>
  <si>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</si>
  <si>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</si>
  <si>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</si>
  <si>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</si>
  <si>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</si>
  <si>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</si>
  <si>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</si>
  <si>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</si>
  <si>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</si>
  <si>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</si>
  <si>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</si>
  <si>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</si>
  <si>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</si>
  <si>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</si>
  <si>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</si>
  <si>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</si>
  <si>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</si>
  <si>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</si>
  <si>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</si>
  <si>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</si>
  <si>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</si>
  <si>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</si>
  <si>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</si>
  <si>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</si>
  <si>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</si>
  <si>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</si>
  <si>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</si>
  <si>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</si>
  <si>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</si>
  <si>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</si>
  <si>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</si>
  <si>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</si>
  <si>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</si>
  <si>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</si>
  <si>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</si>
  <si>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</si>
  <si>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</si>
  <si>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</si>
  <si>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</si>
  <si>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</si>
  <si>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</si>
  <si>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</si>
  <si>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</si>
  <si>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</si>
  <si>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</si>
  <si>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</si>
  <si>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</si>
  <si>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</si>
  <si>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</si>
  <si>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</si>
  <si>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</si>
  <si>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</si>
  <si>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</si>
  <si>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</si>
  <si>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</si>
  <si>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</si>
  <si>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</si>
  <si>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</si>
  <si>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</si>
  <si>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</si>
  <si>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</si>
  <si>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</si>
  <si>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</si>
  <si>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</si>
  <si>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</si>
  <si>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</si>
  <si>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</si>
  <si>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</si>
  <si>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</si>
  <si>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</si>
  <si>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</si>
  <si>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</si>
  <si>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</si>
  <si>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</si>
  <si>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</si>
  <si>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</si>
  <si>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</si>
  <si>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</si>
  <si>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</si>
  <si>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</si>
  <si>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</si>
  <si>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</si>
  <si>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</si>
  <si>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</si>
  <si>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</si>
  <si>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</si>
  <si>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</si>
  <si>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</si>
  <si>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</si>
  <si>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</si>
  <si>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</si>
  <si>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</si>
  <si>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</si>
  <si>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</si>
  <si>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</si>
  <si>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</si>
  <si>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</si>
  <si>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</si>
  <si>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</si>
  <si>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</si>
  <si>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</si>
  <si>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</si>
  <si>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</si>
  <si>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</si>
  <si>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</si>
  <si>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</si>
  <si>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</si>
  <si>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</si>
  <si>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</si>
  <si>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</si>
  <si>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</si>
  <si>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</si>
  <si>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</si>
  <si>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</si>
  <si>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</si>
  <si>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</si>
  <si>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</si>
  <si>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</si>
  <si>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</si>
  <si>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</si>
  <si>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</si>
  <si>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</si>
  <si>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</si>
  <si>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</si>
  <si>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</si>
  <si>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</si>
  <si>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</si>
  <si>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</si>
  <si>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</si>
  <si>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</si>
  <si>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</si>
  <si>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</si>
  <si>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</si>
  <si>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</si>
  <si>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</si>
  <si>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</si>
  <si>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</si>
  <si>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</si>
  <si>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</si>
  <si>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</si>
  <si>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</si>
  <si>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</si>
  <si>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</si>
  <si>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</si>
  <si>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</si>
  <si>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</si>
  <si>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</si>
  <si>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</si>
  <si>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</si>
  <si>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</si>
  <si>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</si>
  <si>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</si>
  <si>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</si>
  <si>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</si>
  <si>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</si>
  <si>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</si>
  <si>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</si>
  <si>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</si>
  <si>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</si>
  <si>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</si>
  <si>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</si>
  <si>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</si>
  <si>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</si>
  <si>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</si>
  <si>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</si>
  <si>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</si>
  <si>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</si>
  <si>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</si>
  <si>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</si>
  <si>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</si>
  <si>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</si>
  <si>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</si>
  <si>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</si>
  <si>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</si>
  <si>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</si>
  <si>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</si>
  <si>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</si>
  <si>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</si>
  <si>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</si>
  <si>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</si>
  <si>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</si>
  <si>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</si>
  <si>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</si>
  <si>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</si>
  <si>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</si>
  <si>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</si>
  <si>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</si>
  <si>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</si>
  <si>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</si>
  <si>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</si>
  <si>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</si>
  <si>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</si>
  <si>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</si>
  <si>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</si>
  <si>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</si>
  <si>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</si>
  <si>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</si>
  <si>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</si>
  <si>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</si>
  <si>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</si>
  <si>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</si>
  <si>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</si>
  <si>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</si>
  <si>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</si>
  <si>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</si>
  <si>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</si>
  <si>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</si>
  <si>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</si>
  <si>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</si>
  <si>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</si>
  <si>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</si>
  <si>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</si>
  <si>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</si>
  <si>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</si>
  <si>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</si>
  <si>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</si>
  <si>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</si>
  <si>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</si>
  <si>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</si>
  <si>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</si>
  <si>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</si>
  <si>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</si>
  <si>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</si>
  <si>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</si>
  <si>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</si>
  <si>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</si>
  <si>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</si>
  <si>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</si>
  <si>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</si>
  <si>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</si>
  <si>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</si>
  <si>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</si>
  <si>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</si>
  <si>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</si>
  <si>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</si>
  <si>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</si>
  <si>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</si>
  <si>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</si>
  <si>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</si>
  <si>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</si>
  <si>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</si>
  <si>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</si>
  <si>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</si>
  <si>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</si>
  <si>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</si>
  <si>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</si>
  <si>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</si>
  <si>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</si>
  <si>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</si>
  <si>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</si>
  <si>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</si>
  <si>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</si>
  <si>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</si>
  <si>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</si>
  <si>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</si>
  <si>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</si>
  <si>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</si>
  <si>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</si>
  <si>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</si>
  <si>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</si>
  <si>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</si>
  <si>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</si>
  <si>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</si>
  <si>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</si>
  <si>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</si>
  <si>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</si>
  <si>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</si>
  <si>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</si>
  <si>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</si>
  <si>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</si>
  <si>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</si>
  <si>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</si>
  <si>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</si>
  <si>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</si>
  <si>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</si>
  <si>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</si>
  <si>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</si>
  <si>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</si>
  <si>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</si>
  <si>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</si>
  <si>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</si>
  <si>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</si>
  <si>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</si>
  <si>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</si>
  <si>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</si>
  <si>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</si>
  <si>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</si>
  <si>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</si>
  <si>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</si>
  <si>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</si>
  <si>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</si>
  <si>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</si>
  <si>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</si>
  <si>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</si>
  <si>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</si>
  <si>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</si>
  <si>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</si>
  <si>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</si>
  <si>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</si>
  <si>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</si>
  <si>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</si>
  <si>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</si>
  <si>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</si>
  <si>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</si>
  <si>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</si>
  <si>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</si>
  <si>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</si>
  <si>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</si>
  <si>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</si>
  <si>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</si>
  <si>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</si>
  <si>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</si>
  <si>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</si>
  <si>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</si>
  <si>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</si>
  <si>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</si>
  <si>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</si>
  <si>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</si>
  <si>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</si>
  <si>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</si>
  <si>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</si>
  <si>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</si>
  <si>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</si>
  <si>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</si>
  <si>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</si>
  <si>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</si>
  <si>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</si>
  <si>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</si>
  <si>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</si>
  <si>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</si>
  <si>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</si>
  <si>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</si>
  <si>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</si>
  <si>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</si>
  <si>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</si>
  <si>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</si>
  <si>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</si>
  <si>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</si>
  <si>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</si>
  <si>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</si>
  <si>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</si>
  <si>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</si>
  <si>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</si>
  <si>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</si>
  <si>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</si>
  <si>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</si>
  <si>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</si>
  <si>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</si>
  <si>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</si>
  <si>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</si>
  <si>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</si>
  <si>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</si>
  <si>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</si>
  <si>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</si>
  <si>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</si>
  <si>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</si>
  <si>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</si>
  <si>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</si>
  <si>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</si>
  <si>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</si>
  <si>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</si>
  <si>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</si>
  <si>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</si>
  <si>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</si>
  <si>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</si>
  <si>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</si>
  <si>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</si>
  <si>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</si>
  <si>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</si>
  <si>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</si>
  <si>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</si>
  <si>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</si>
  <si>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</si>
  <si>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</si>
  <si>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</si>
  <si>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</si>
  <si>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</si>
  <si>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</si>
  <si>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</si>
  <si>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</si>
  <si>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</si>
  <si>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</si>
  <si>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</si>
  <si>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</si>
  <si>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</si>
  <si>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</si>
  <si>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</si>
  <si>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</si>
  <si>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</si>
  <si>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</si>
  <si>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</si>
  <si>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</si>
  <si>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</si>
  <si>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</si>
  <si>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</si>
  <si>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</si>
  <si>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</si>
  <si>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</si>
  <si>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</si>
  <si>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</si>
  <si>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</si>
  <si>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</si>
  <si>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</si>
  <si>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</si>
  <si>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</si>
  <si>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</si>
  <si>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</si>
  <si>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</si>
  <si>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</si>
  <si>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</si>
  <si>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</si>
  <si>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</si>
  <si>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</si>
  <si>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</si>
  <si>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</si>
  <si>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</si>
  <si>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</si>
  <si>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</si>
  <si>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</si>
  <si>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</si>
  <si>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</si>
  <si>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</si>
  <si>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</si>
  <si>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</si>
  <si>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</si>
  <si>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</si>
  <si>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</si>
  <si>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</si>
  <si>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</si>
  <si>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</si>
  <si>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</si>
  <si>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</si>
  <si>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</si>
  <si>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</si>
  <si>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</si>
  <si>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</si>
  <si>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</si>
  <si>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</si>
  <si>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</si>
  <si>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</si>
  <si>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</si>
  <si>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</si>
  <si>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</si>
  <si>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</si>
  <si>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</si>
  <si>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</si>
  <si>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</si>
  <si>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</si>
  <si>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</si>
  <si>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</si>
  <si>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</si>
  <si>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</si>
  <si>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</si>
  <si>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</si>
  <si>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</si>
  <si>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</si>
  <si>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</si>
  <si>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</si>
  <si>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</si>
  <si>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</si>
  <si>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</si>
  <si>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</si>
  <si>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</si>
  <si>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</si>
  <si>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</si>
  <si>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</si>
  <si>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</si>
  <si>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</si>
  <si>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</si>
  <si>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</si>
  <si>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</si>
  <si>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</si>
  <si>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</si>
  <si>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</si>
  <si>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</si>
  <si>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</si>
  <si>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</si>
  <si>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</si>
  <si>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</si>
  <si>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</si>
  <si>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</si>
  <si>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</si>
  <si>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</si>
  <si>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</si>
  <si>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</si>
  <si>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</si>
  <si>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</si>
  <si>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</si>
  <si>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</si>
  <si>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</si>
  <si>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</si>
  <si>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</si>
  <si>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</si>
  <si>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</si>
  <si>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</si>
  <si>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</si>
  <si>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</si>
  <si>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</si>
  <si>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</si>
  <si>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</si>
  <si>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</si>
  <si>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</si>
  <si>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</si>
  <si>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</si>
  <si>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</si>
  <si>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</si>
  <si>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</si>
  <si>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</si>
  <si>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</si>
  <si>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</si>
  <si>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</si>
  <si>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</si>
  <si>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</si>
  <si>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</si>
  <si>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</si>
  <si>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</si>
  <si>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</si>
  <si>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</si>
  <si>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</si>
  <si>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</si>
  <si>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</si>
  <si>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</si>
  <si>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</si>
  <si>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</si>
  <si>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</si>
  <si>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</si>
  <si>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</si>
  <si>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</si>
  <si>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</si>
  <si>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</si>
  <si>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</si>
  <si>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</si>
  <si>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</si>
  <si>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</si>
  <si>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</si>
  <si>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</si>
  <si>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</si>
  <si>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</si>
  <si>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</si>
  <si>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</si>
  <si>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</si>
  <si>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</si>
  <si>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</si>
  <si>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</si>
  <si>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</si>
  <si>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</si>
  <si>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</si>
  <si>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</si>
  <si>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</si>
  <si>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</si>
  <si>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</si>
  <si>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</si>
  <si>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</si>
  <si>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</si>
  <si>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</si>
  <si>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</si>
  <si>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</si>
  <si>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</si>
  <si>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</si>
  <si>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</si>
  <si>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</si>
  <si>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</si>
  <si>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</si>
  <si>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</si>
  <si>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</si>
  <si>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</si>
  <si>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</si>
  <si>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</si>
  <si>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</si>
  <si>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</si>
  <si>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</si>
  <si>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</si>
  <si>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</si>
  <si>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</si>
  <si>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</si>
  <si>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</si>
  <si>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</si>
  <si>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</si>
  <si>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</si>
  <si>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</si>
  <si>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</si>
  <si>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</si>
  <si>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</si>
  <si>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</si>
  <si>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</si>
  <si>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</si>
  <si>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</si>
  <si>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</si>
  <si>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</si>
  <si>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</si>
  <si>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</si>
  <si>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</si>
  <si>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</si>
  <si>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</si>
  <si>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</si>
  <si>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</si>
  <si>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</si>
  <si>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</si>
  <si>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</si>
  <si>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</si>
  <si>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</si>
  <si>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</si>
  <si>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</si>
  <si>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</si>
  <si>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</si>
  <si>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</si>
  <si>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</si>
  <si>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</si>
  <si>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</si>
  <si>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</si>
  <si>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</si>
  <si>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</si>
  <si>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</si>
  <si>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</si>
  <si>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</si>
  <si>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</si>
  <si>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</si>
  <si>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</si>
  <si>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</si>
  <si>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</si>
  <si>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</si>
  <si>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</si>
  <si>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</si>
  <si>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</si>
  <si>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</si>
  <si>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</si>
  <si>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</si>
  <si>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</si>
  <si>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</si>
  <si>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</si>
  <si>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</si>
  <si>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</si>
  <si>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</si>
  <si>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</si>
  <si>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</si>
  <si>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</si>
  <si>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</si>
  <si>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</si>
  <si>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</si>
  <si>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</si>
  <si>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</si>
  <si>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</si>
  <si>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</si>
  <si>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</si>
  <si>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</si>
  <si>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</si>
  <si>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</si>
  <si>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</si>
  <si>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</si>
  <si>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</si>
  <si>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</si>
  <si>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</si>
  <si>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</si>
  <si>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</si>
  <si>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</si>
  <si>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</si>
  <si>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</si>
  <si>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</si>
  <si>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</si>
  <si>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</si>
  <si>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</si>
  <si>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</si>
  <si>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</si>
  <si>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</si>
  <si>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</si>
  <si>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</si>
  <si>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</si>
  <si>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</si>
  <si>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</si>
  <si>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</si>
  <si>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</si>
  <si>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</si>
  <si>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</si>
  <si>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</si>
  <si>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</si>
  <si>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</si>
  <si>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</si>
  <si>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</si>
  <si>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</si>
  <si>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</si>
  <si>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</si>
  <si>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</si>
  <si>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</si>
  <si>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</si>
  <si>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</si>
  <si>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</si>
  <si>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</si>
  <si>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</si>
  <si>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</si>
  <si>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</si>
  <si>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</si>
  <si>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</si>
  <si>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</si>
  <si>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</si>
  <si>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</si>
  <si>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</si>
  <si>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</si>
  <si>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</si>
  <si>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</si>
  <si>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</si>
  <si>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</si>
  <si>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</si>
  <si>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</si>
  <si>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</si>
  <si>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</si>
  <si>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</si>
  <si>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</si>
  <si>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</si>
  <si>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</si>
  <si>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</si>
  <si>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</si>
  <si>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</si>
  <si>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</si>
  <si>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</si>
  <si>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</si>
  <si>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</si>
  <si>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</si>
  <si>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</si>
  <si>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</si>
  <si>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</si>
  <si>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</si>
  <si>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</si>
  <si>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</si>
  <si>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</si>
  <si>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</si>
  <si>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</si>
  <si>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</si>
  <si>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</si>
  <si>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</si>
  <si>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</si>
  <si>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</si>
  <si>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</si>
  <si>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</si>
  <si>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</si>
  <si>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</si>
  <si>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</si>
  <si>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</si>
  <si>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</si>
  <si>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</si>
  <si>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</si>
  <si>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</si>
  <si>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</si>
  <si>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</si>
  <si>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</si>
  <si>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</si>
  <si>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</si>
  <si>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</si>
  <si>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</si>
  <si>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</si>
  <si>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</si>
  <si>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</si>
  <si>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</si>
  <si>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</si>
  <si>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</si>
  <si>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</si>
  <si>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</si>
  <si>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</si>
  <si>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</si>
  <si>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</si>
  <si>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</si>
  <si>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</si>
  <si>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</si>
  <si>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</si>
  <si>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</si>
  <si>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</si>
  <si>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</si>
  <si>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</si>
  <si>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</si>
  <si>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</si>
  <si>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</si>
  <si>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</si>
  <si>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</si>
  <si>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</si>
  <si>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</si>
  <si>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</si>
  <si>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</si>
  <si>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</si>
  <si>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</si>
  <si>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</si>
  <si>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</si>
  <si>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</si>
  <si>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</si>
  <si>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</si>
  <si>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</si>
  <si>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</si>
  <si>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</si>
  <si>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</si>
  <si>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</si>
  <si>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</si>
  <si>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</si>
  <si>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</si>
  <si>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</si>
  <si>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</si>
  <si>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</si>
  <si>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</si>
  <si>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</si>
  <si>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</si>
  <si>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</si>
  <si>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</si>
  <si>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</si>
  <si>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</si>
  <si>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</si>
  <si>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</si>
  <si>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</si>
  <si>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</si>
  <si>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</si>
  <si>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</si>
  <si>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</si>
  <si>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</si>
  <si>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</si>
  <si>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</si>
  <si>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</si>
  <si>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</si>
  <si>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</si>
  <si>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</si>
  <si>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</si>
  <si>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</si>
  <si>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</si>
  <si>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</si>
  <si>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</si>
  <si>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</si>
  <si>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</si>
  <si>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</si>
  <si>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</si>
  <si>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</si>
  <si>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</si>
  <si>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</si>
  <si>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</si>
  <si>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</si>
  <si>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</si>
  <si>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</si>
  <si>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</si>
  <si>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</si>
  <si>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</si>
  <si>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</si>
  <si>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</si>
  <si>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</si>
  <si>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</si>
  <si>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</si>
  <si>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</si>
  <si>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</si>
  <si>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</si>
  <si>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</si>
  <si>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</si>
  <si>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</si>
  <si>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</si>
  <si>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</si>
  <si>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</si>
  <si>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</si>
  <si>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</si>
  <si>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</si>
  <si>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</si>
  <si>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</si>
  <si>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</si>
  <si>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</si>
  <si>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</si>
  <si>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</si>
  <si>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</si>
  <si>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</si>
  <si>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</si>
  <si>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</si>
  <si>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</si>
  <si>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</si>
  <si>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</si>
  <si>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</si>
  <si>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</si>
  <si>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</si>
  <si>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</si>
  <si>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</si>
  <si>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</si>
  <si>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</si>
  <si>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</si>
  <si>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</si>
  <si>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</si>
  <si>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</si>
  <si>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</si>
  <si>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</si>
  <si>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</si>
  <si>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</si>
  <si>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</si>
  <si>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</si>
  <si>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</si>
  <si>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</si>
  <si>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</si>
  <si>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</si>
  <si>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</si>
  <si>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</si>
  <si>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</si>
  <si>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</si>
  <si>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</si>
  <si>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</si>
  <si>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</si>
  <si>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</si>
  <si>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</si>
  <si>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</si>
  <si>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</si>
  <si>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</si>
  <si>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</si>
  <si>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</si>
  <si>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</si>
  <si>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</si>
  <si>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</si>
  <si>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</si>
  <si>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</si>
  <si>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</si>
  <si>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</si>
  <si>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</si>
  <si>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</si>
  <si>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</si>
  <si>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</si>
  <si>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</si>
  <si>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</si>
  <si>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</si>
  <si>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</si>
  <si>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</si>
  <si>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</si>
  <si>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</si>
  <si>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</si>
  <si>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</si>
  <si>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</si>
  <si>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</si>
  <si>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</si>
  <si>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</si>
  <si>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</si>
  <si>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</si>
  <si>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</si>
  <si>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</si>
  <si>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</si>
  <si>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</si>
  <si>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</si>
  <si>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</si>
  <si>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</si>
  <si>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</si>
  <si>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</si>
  <si>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</si>
  <si>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</si>
  <si>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</si>
  <si>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</si>
  <si>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</si>
  <si>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</si>
  <si>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</si>
  <si>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</si>
  <si>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</si>
  <si>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</si>
  <si>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</si>
  <si>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</si>
  <si>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</si>
  <si>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</si>
  <si>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</si>
  <si>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</si>
  <si>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</si>
  <si>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</si>
  <si>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</si>
  <si>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</si>
  <si>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</si>
  <si>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</si>
  <si>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</si>
  <si>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</si>
  <si>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</si>
  <si>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</si>
  <si>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</si>
  <si>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</si>
  <si>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</si>
  <si>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</si>
  <si>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</si>
  <si>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</si>
  <si>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</si>
  <si>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</si>
  <si>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</si>
  <si>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</si>
  <si>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</si>
  <si>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</si>
  <si>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</si>
  <si>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</si>
  <si>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</si>
  <si>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</si>
  <si>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</si>
  <si>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</si>
  <si>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</si>
  <si>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</si>
  <si>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</si>
  <si>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</si>
  <si>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</si>
  <si>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</si>
  <si>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</si>
  <si>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</si>
  <si>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</si>
  <si>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</si>
  <si>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</si>
  <si>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</si>
  <si>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</si>
  <si>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</si>
  <si>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</si>
  <si>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</si>
  <si>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</si>
  <si>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</si>
  <si>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</si>
  <si>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</si>
  <si>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</si>
  <si>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</si>
  <si>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</si>
  <si>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</si>
  <si>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</si>
  <si>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</si>
  <si>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</si>
  <si>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</si>
  <si>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</si>
  <si>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</si>
  <si>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</si>
  <si>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</si>
  <si>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</si>
  <si>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</si>
  <si>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</si>
  <si>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</si>
  <si>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</si>
  <si>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</si>
  <si>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</si>
  <si>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</si>
  <si>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</si>
  <si>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</si>
  <si>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</si>
  <si>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</si>
  <si>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</si>
  <si>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</si>
  <si>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</si>
  <si>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</si>
  <si>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</si>
  <si>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</si>
  <si>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</si>
  <si>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</si>
  <si>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</si>
  <si>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</si>
  <si>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</si>
  <si>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</si>
  <si>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</si>
  <si>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</si>
  <si>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</si>
  <si>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</si>
  <si>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</si>
  <si>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</si>
  <si>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</si>
  <si>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</si>
  <si>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</si>
  <si>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</si>
  <si>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</si>
  <si>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</si>
  <si>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</si>
  <si>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</si>
  <si>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</si>
  <si>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</si>
  <si>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</si>
  <si>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</si>
  <si>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</si>
  <si>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</si>
  <si>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</si>
  <si>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</si>
  <si>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</si>
  <si>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</si>
  <si>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</si>
  <si>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</si>
  <si>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</si>
  <si>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</si>
  <si>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</si>
  <si>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</si>
  <si>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</si>
  <si>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</si>
  <si>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</si>
  <si>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</si>
  <si>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</si>
  <si>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</si>
  <si>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</si>
  <si>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</si>
  <si>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</si>
  <si>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</si>
  <si>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</si>
  <si>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</si>
  <si>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</si>
  <si>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</si>
  <si>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</si>
  <si>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</si>
  <si>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</si>
  <si>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</si>
  <si>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</si>
  <si>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</si>
  <si>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</si>
  <si>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</si>
  <si>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</si>
  <si>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</si>
  <si>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</si>
  <si>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</si>
  <si>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</si>
  <si>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</si>
  <si>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</si>
  <si>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</si>
  <si>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</si>
  <si>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</si>
  <si>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</si>
  <si>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</si>
  <si>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</si>
  <si>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</si>
  <si>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</si>
  <si>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</si>
  <si>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</si>
  <si>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</si>
  <si>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</si>
  <si>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</si>
  <si>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</si>
  <si>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</si>
  <si>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</si>
  <si>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</si>
  <si>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</si>
  <si>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</si>
  <si>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</si>
  <si>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</si>
  <si>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</si>
  <si>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</si>
  <si>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</si>
  <si>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</si>
  <si>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</si>
  <si>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</si>
  <si>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</si>
  <si>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</si>
  <si>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</si>
  <si>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</si>
  <si>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</si>
  <si>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</si>
  <si>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</si>
  <si>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</si>
  <si>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</si>
  <si>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</si>
  <si>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</si>
  <si>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</si>
  <si>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</si>
  <si>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</si>
  <si>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</si>
  <si>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</si>
  <si>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</si>
  <si>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</si>
  <si>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</si>
  <si>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</si>
  <si>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</si>
  <si>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</si>
  <si>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</si>
  <si>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</si>
  <si>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</si>
  <si>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</si>
  <si>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</si>
  <si>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</si>
  <si>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</si>
  <si>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</si>
  <si>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</si>
  <si>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</si>
  <si>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</si>
  <si>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</si>
  <si>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</si>
  <si>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</si>
  <si>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</si>
  <si>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</si>
  <si>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</si>
  <si>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</si>
  <si>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</si>
  <si>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</si>
  <si>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</si>
  <si>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</si>
  <si>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</si>
  <si>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</si>
  <si>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</si>
  <si>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</si>
  <si>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</si>
  <si>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</si>
  <si>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</si>
  <si>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</si>
  <si>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</si>
  <si>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</si>
  <si>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</si>
  <si>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</si>
  <si>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</si>
  <si>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</si>
  <si>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</si>
  <si>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</si>
  <si>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</si>
  <si>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</si>
  <si>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</si>
  <si>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</si>
  <si>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</si>
  <si>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</si>
  <si>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</si>
  <si>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</si>
  <si>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</si>
  <si>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</si>
  <si>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</si>
  <si>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</si>
  <si>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</si>
  <si>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</si>
  <si>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</si>
  <si>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</si>
  <si>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</si>
  <si>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</si>
  <si>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</si>
  <si>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</si>
  <si>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</si>
  <si>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</si>
  <si>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</si>
  <si>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</si>
  <si>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</si>
  <si>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</si>
  <si>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</si>
  <si>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</si>
  <si>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</si>
  <si>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</si>
  <si>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</si>
  <si>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</si>
  <si>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</si>
  <si>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</si>
  <si>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</si>
  <si>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</si>
  <si>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</si>
  <si>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</si>
  <si>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</si>
  <si>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</si>
  <si>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</si>
  <si>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</si>
  <si>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</si>
  <si>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</si>
  <si>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</si>
  <si>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</si>
  <si>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</si>
  <si>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</si>
  <si>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</si>
  <si>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</si>
  <si>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</si>
  <si>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</si>
  <si>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</si>
  <si>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</si>
  <si>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</si>
  <si>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</si>
  <si>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</si>
  <si>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</si>
  <si>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</si>
  <si>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</si>
  <si>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</si>
  <si>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</si>
  <si>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</si>
  <si>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</si>
  <si>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</si>
  <si>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</si>
  <si>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</si>
  <si>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</si>
  <si>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</si>
  <si>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</si>
  <si>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</si>
  <si>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</si>
  <si>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</si>
  <si>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</si>
  <si>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</si>
  <si>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</si>
  <si>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</si>
  <si>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</si>
  <si>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</si>
  <si>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</si>
  <si>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</si>
  <si>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</si>
  <si>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</si>
  <si>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</si>
  <si>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</si>
  <si>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</si>
  <si>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</si>
  <si>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</si>
  <si>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</si>
  <si>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</si>
  <si>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</si>
  <si>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</si>
  <si>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</si>
  <si>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</si>
  <si>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</si>
  <si>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</si>
  <si>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</si>
  <si>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</si>
  <si>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</si>
  <si>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</si>
  <si>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</si>
  <si>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</si>
  <si>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</si>
  <si>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</si>
  <si>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</si>
  <si>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</si>
  <si>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</si>
  <si>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</si>
  <si>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</si>
  <si>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</si>
  <si>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</si>
  <si>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</si>
  <si>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</si>
  <si>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</si>
  <si>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</si>
  <si>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</si>
  <si>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</si>
  <si>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</si>
  <si>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</si>
  <si>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</si>
  <si>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</si>
  <si>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</si>
  <si>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</si>
  <si>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</si>
  <si>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</si>
  <si>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</si>
  <si>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</si>
  <si>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</si>
  <si>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</si>
  <si>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</si>
  <si>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</si>
  <si>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</si>
  <si>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</si>
  <si>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</si>
  <si>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</si>
  <si>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</si>
  <si>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</si>
  <si>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</si>
  <si>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</si>
  <si>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</si>
  <si>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</si>
  <si>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</si>
  <si>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</si>
  <si>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</si>
  <si>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</si>
  <si>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</si>
  <si>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</si>
  <si>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</si>
  <si>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</si>
  <si>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</si>
  <si>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</si>
  <si>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</si>
  <si>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</si>
  <si>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</si>
  <si>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</si>
  <si>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</si>
  <si>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</si>
  <si>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</si>
  <si>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</si>
  <si>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</si>
  <si>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</si>
  <si>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</si>
  <si>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</si>
  <si>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</si>
  <si>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</si>
  <si>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</si>
  <si>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</si>
  <si>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</si>
  <si>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</si>
  <si>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</si>
  <si>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</si>
  <si>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</si>
  <si>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</si>
  <si>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</si>
  <si>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</si>
  <si>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</si>
  <si>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</si>
  <si>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</si>
  <si>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</si>
  <si>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</si>
  <si>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</si>
  <si>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</si>
  <si>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</si>
  <si>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</si>
  <si>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</si>
  <si>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</si>
  <si>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</si>
  <si>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</si>
  <si>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</si>
  <si>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</si>
  <si>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</si>
  <si>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</si>
  <si>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</si>
  <si>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</si>
  <si>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</si>
  <si>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</si>
  <si>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</si>
  <si>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</si>
  <si>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</si>
  <si>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</si>
  <si>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</si>
  <si>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</si>
  <si>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</si>
  <si>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</si>
  <si>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</si>
  <si>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</si>
  <si>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</si>
  <si>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</si>
  <si>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</si>
  <si>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</si>
  <si>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</si>
  <si>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</si>
  <si>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</si>
  <si>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</si>
  <si>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</si>
  <si>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</si>
  <si>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</si>
  <si>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</si>
  <si>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</si>
  <si>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</si>
  <si>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</si>
  <si>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</si>
  <si>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</si>
  <si>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</si>
  <si>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</si>
  <si>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</si>
  <si>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</si>
  <si>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</si>
  <si>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</si>
  <si>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</si>
  <si>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</si>
  <si>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</si>
  <si>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</si>
  <si>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</si>
  <si>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</si>
  <si>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</si>
  <si>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</si>
  <si>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</si>
  <si>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</si>
  <si>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</si>
  <si>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</si>
  <si>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</si>
  <si>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</si>
  <si>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</si>
  <si>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</si>
  <si>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</si>
  <si>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</si>
  <si>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</si>
  <si>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</si>
  <si>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</si>
  <si>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</si>
  <si>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</si>
  <si>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</si>
  <si>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</si>
  <si>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</si>
  <si>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</si>
  <si>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</si>
  <si>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</si>
  <si>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</si>
  <si>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</si>
  <si>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</si>
  <si>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</si>
  <si>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</si>
  <si>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</si>
  <si>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</si>
  <si>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</si>
  <si>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</si>
  <si>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</si>
  <si>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</si>
  <si>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</si>
  <si>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</si>
  <si>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</si>
  <si>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</si>
  <si>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</si>
  <si>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</si>
  <si>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</si>
  <si>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</si>
  <si>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</si>
  <si>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</si>
  <si>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</si>
  <si>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</si>
  <si>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</si>
  <si>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</si>
  <si>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</si>
  <si>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</si>
  <si>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</si>
  <si>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</si>
  <si>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</si>
  <si>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</si>
  <si>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</si>
  <si>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</si>
  <si>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</si>
  <si>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</si>
  <si>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</si>
  <si>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</si>
  <si>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</si>
  <si>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</si>
  <si>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</si>
  <si>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</si>
  <si>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</si>
  <si>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</si>
  <si>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</si>
  <si>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</si>
  <si>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</si>
  <si>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</si>
  <si>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</si>
  <si>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</si>
  <si>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</si>
  <si>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</si>
  <si>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</si>
  <si>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</si>
  <si>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</si>
  <si>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</si>
  <si>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</si>
  <si>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</si>
  <si>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</si>
  <si>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</si>
  <si>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</si>
  <si>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</si>
  <si>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</si>
  <si>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</si>
  <si>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</si>
  <si>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</si>
  <si>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</si>
  <si>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</si>
  <si>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</si>
  <si>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</si>
  <si>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</si>
  <si>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</si>
  <si>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</si>
  <si>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</si>
  <si>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</si>
  <si>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</si>
  <si>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</si>
  <si>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</si>
  <si>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</si>
  <si>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</si>
  <si>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</si>
  <si>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</si>
  <si>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</si>
  <si>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</si>
  <si>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</si>
  <si>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</si>
  <si>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</si>
  <si>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</si>
  <si>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</si>
  <si>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</si>
  <si>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</si>
  <si>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</si>
  <si>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</si>
  <si>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</si>
  <si>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</si>
  <si>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</si>
  <si>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</si>
  <si>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</si>
  <si>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</si>
  <si>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</si>
  <si>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</si>
  <si>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</si>
  <si>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</si>
  <si>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</si>
  <si>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</si>
  <si>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</si>
  <si>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</si>
  <si>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</si>
  <si>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</si>
  <si>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</si>
  <si>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</si>
  <si>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</si>
  <si>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</si>
  <si>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</si>
  <si>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</si>
  <si>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</si>
  <si>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</si>
  <si>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</si>
  <si>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</si>
  <si>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</si>
  <si>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</si>
  <si>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</si>
  <si>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</si>
  <si>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</si>
  <si>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</si>
  <si>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</si>
  <si>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</si>
  <si>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</si>
  <si>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</si>
  <si>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</si>
  <si>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</si>
  <si>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</si>
  <si>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</si>
  <si>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</si>
  <si>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</si>
  <si>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</si>
  <si>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</si>
  <si>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</si>
  <si>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</si>
  <si>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</si>
  <si>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</si>
  <si>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</si>
  <si>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</si>
  <si>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</si>
  <si>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</si>
  <si>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</si>
  <si>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</si>
  <si>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</si>
  <si>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</si>
  <si>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</si>
  <si>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</si>
  <si>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</si>
  <si>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</si>
  <si>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</si>
  <si>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</si>
  <si>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</si>
  <si>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</si>
  <si>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</si>
  <si>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</si>
  <si>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</si>
  <si>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</si>
  <si>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</si>
  <si>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</si>
  <si>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</si>
  <si>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</si>
  <si>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</si>
  <si>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</si>
  <si>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</si>
  <si>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</si>
  <si>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</si>
  <si>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</si>
  <si>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</si>
  <si>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</si>
  <si>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</si>
  <si>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</si>
  <si>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</si>
  <si>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</si>
  <si>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</si>
  <si>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</si>
  <si>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</si>
  <si>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</si>
  <si>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</si>
  <si>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</si>
  <si>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</si>
  <si>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</si>
  <si>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</si>
  <si>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</si>
  <si>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</si>
  <si>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</si>
  <si>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</si>
  <si>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</si>
  <si>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</si>
  <si>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</si>
  <si>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</si>
  <si>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</si>
  <si>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</si>
  <si>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</si>
  <si>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</si>
  <si>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</si>
  <si>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</si>
  <si>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</si>
  <si>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</si>
  <si>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</si>
  <si>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</si>
  <si>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</si>
  <si>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</si>
  <si>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</si>
  <si>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</si>
  <si>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</si>
  <si>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</si>
  <si>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</si>
  <si>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</si>
  <si>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</si>
  <si>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</si>
  <si>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</si>
  <si>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</si>
  <si>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</si>
  <si>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</si>
  <si>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</si>
  <si>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</si>
  <si>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</si>
  <si>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</si>
  <si>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</si>
  <si>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</si>
  <si>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</si>
  <si>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</si>
  <si>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</si>
  <si>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</si>
  <si>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</si>
  <si>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</si>
  <si>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</si>
  <si>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</si>
  <si>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</si>
  <si>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</si>
  <si>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</si>
  <si>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</si>
  <si>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</si>
  <si>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</si>
  <si>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</si>
  <si>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</si>
  <si>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</si>
  <si>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</si>
  <si>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</si>
  <si>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</si>
  <si>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</si>
  <si>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</si>
  <si>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</si>
  <si>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</si>
  <si>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</si>
  <si>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</si>
  <si>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</si>
  <si>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</si>
  <si>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</si>
  <si>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</si>
  <si>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</si>
  <si>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</si>
  <si>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</si>
  <si>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</si>
  <si>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</si>
  <si>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</si>
  <si>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</si>
  <si>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</si>
  <si>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</si>
  <si>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</si>
  <si>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</si>
  <si>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</si>
  <si>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</si>
  <si>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</si>
  <si>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</si>
  <si>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</si>
  <si>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</si>
  <si>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</si>
  <si>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</si>
  <si>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</si>
  <si>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</si>
  <si>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</si>
  <si>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</si>
  <si>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</si>
  <si>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</si>
  <si>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</si>
  <si>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</si>
  <si>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</si>
  <si>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</si>
  <si>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</si>
  <si>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</si>
  <si>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</si>
  <si>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</si>
  <si>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</si>
  <si>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</si>
  <si>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</si>
  <si>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</si>
  <si>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</si>
  <si>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</si>
  <si>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</si>
  <si>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</si>
  <si>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</si>
  <si>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</si>
  <si>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</si>
  <si>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</si>
  <si>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</si>
  <si>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</si>
  <si>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</si>
  <si>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</si>
  <si>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</si>
  <si>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</si>
  <si>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</si>
  <si>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</si>
  <si>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</si>
  <si>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</si>
  <si>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</si>
  <si>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</si>
  <si>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</si>
  <si>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</si>
  <si>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</si>
  <si>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</si>
  <si>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</si>
  <si>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</si>
  <si>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</si>
  <si>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</si>
  <si>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</si>
  <si>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</si>
  <si>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</si>
  <si>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</si>
  <si>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</si>
  <si>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</si>
  <si>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</si>
  <si>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</si>
  <si>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</si>
  <si>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</si>
  <si>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</si>
  <si>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</si>
  <si>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</si>
  <si>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</si>
  <si>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</si>
  <si>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</si>
  <si>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</si>
  <si>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</si>
  <si>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</si>
  <si>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</si>
  <si>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</si>
  <si>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</si>
  <si>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</si>
  <si>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</si>
  <si>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</si>
  <si>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</si>
  <si>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</si>
  <si>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</si>
  <si>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</si>
  <si>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</si>
  <si>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</si>
  <si>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</si>
  <si>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</si>
  <si>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</si>
  <si>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</si>
  <si>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</si>
  <si>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</si>
  <si>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</si>
  <si>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</si>
  <si>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</si>
  <si>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</si>
  <si>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</si>
  <si>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</si>
  <si>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</si>
  <si>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</si>
  <si>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</si>
  <si>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</si>
  <si>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</si>
  <si>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</si>
  <si>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</si>
  <si>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</si>
  <si>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</si>
  <si>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</si>
  <si>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</si>
  <si>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</si>
  <si>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</si>
  <si>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</si>
  <si>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</si>
  <si>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</si>
  <si>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</si>
  <si>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</si>
  <si>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</si>
  <si>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</si>
  <si>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</si>
  <si>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</si>
  <si>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</si>
  <si>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</si>
  <si>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</si>
  <si>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</si>
  <si>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</si>
  <si>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</si>
  <si>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</si>
  <si>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</si>
  <si>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</si>
  <si>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</si>
  <si>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</si>
  <si>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</si>
  <si>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</si>
  <si>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</si>
  <si>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</si>
  <si>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</si>
  <si>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</si>
  <si>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</si>
  <si>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</si>
  <si>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</si>
  <si>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</si>
  <si>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</si>
  <si>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</si>
  <si>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</si>
  <si>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</si>
  <si>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</si>
  <si>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</si>
  <si>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</si>
  <si>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</si>
  <si>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</si>
  <si>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</si>
  <si>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</si>
  <si>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</si>
  <si>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</si>
  <si>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</si>
  <si>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</si>
  <si>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</si>
  <si>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</si>
  <si>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</si>
  <si>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</si>
  <si>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</si>
  <si>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</si>
  <si>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</si>
  <si>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</si>
  <si>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</si>
  <si>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</si>
  <si>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</si>
  <si>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</si>
  <si>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</si>
  <si>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</si>
  <si>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</si>
  <si>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</si>
  <si>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</si>
  <si>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</si>
  <si>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</si>
  <si>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</si>
  <si>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</si>
  <si>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</si>
  <si>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</si>
  <si>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</si>
  <si>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</si>
  <si>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</si>
  <si>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</si>
  <si>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</si>
  <si>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</si>
  <si>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</si>
  <si>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</si>
  <si>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</si>
  <si>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</si>
  <si>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</si>
  <si>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</si>
  <si>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</si>
  <si>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</si>
  <si>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</si>
  <si>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</si>
  <si>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</si>
  <si>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</si>
  <si>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</si>
  <si>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</si>
  <si>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</si>
  <si>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</si>
  <si>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</si>
  <si>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</si>
  <si>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</si>
  <si>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</si>
  <si>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</si>
  <si>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</si>
  <si>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</si>
  <si>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</si>
  <si>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</si>
  <si>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</si>
  <si>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</si>
  <si>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</si>
  <si>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</si>
  <si>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</si>
  <si>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</si>
  <si>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</si>
  <si>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</si>
  <si>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</si>
  <si>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</si>
  <si>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</si>
  <si>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</si>
  <si>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</si>
  <si>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</si>
  <si>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</si>
  <si>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</si>
  <si>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</si>
  <si>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</si>
  <si>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</si>
  <si>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</si>
  <si>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</si>
  <si>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</si>
  <si>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</si>
  <si>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</si>
  <si>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</si>
  <si>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</si>
  <si>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</si>
  <si>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</si>
  <si>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</si>
  <si>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</si>
  <si>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</si>
  <si>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</si>
  <si>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</si>
  <si>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</si>
  <si>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</si>
  <si>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</si>
  <si>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</si>
  <si>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</si>
  <si>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</si>
  <si>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</si>
  <si>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</si>
  <si>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</si>
  <si>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</si>
  <si>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</si>
  <si>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</si>
  <si>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</si>
  <si>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</si>
  <si>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</si>
  <si>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</si>
  <si>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</si>
  <si>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</si>
  <si>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</si>
  <si>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</si>
  <si>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</si>
  <si>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</si>
  <si>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</si>
  <si>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</si>
  <si>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</si>
  <si>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</si>
  <si>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</si>
  <si>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</si>
  <si>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</si>
  <si>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</si>
  <si>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</si>
  <si>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</si>
  <si>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</si>
  <si>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</si>
  <si>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</si>
  <si>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</si>
  <si>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</si>
  <si>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</si>
  <si>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</si>
  <si>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</si>
  <si>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</si>
  <si>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</si>
  <si>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</si>
  <si>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</si>
  <si>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</si>
  <si>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</si>
  <si>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</si>
  <si>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</si>
  <si>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</si>
  <si>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</si>
  <si>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</si>
  <si>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</si>
  <si>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</si>
  <si>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</si>
  <si>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</si>
  <si>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</si>
  <si>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</si>
  <si>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</si>
  <si>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</si>
  <si>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</si>
  <si>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</si>
  <si>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</si>
  <si>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</si>
  <si>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</si>
  <si>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</si>
  <si>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</si>
  <si>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</si>
  <si>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</si>
  <si>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</si>
  <si>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</si>
  <si>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</si>
  <si>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</si>
  <si>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</si>
  <si>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</si>
  <si>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</si>
  <si>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</si>
  <si>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</si>
  <si>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</si>
  <si>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</si>
  <si>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</si>
  <si>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</si>
  <si>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</si>
  <si>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</si>
  <si>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</si>
  <si>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</si>
  <si>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</si>
  <si>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</si>
  <si>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</si>
  <si>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</si>
  <si>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</si>
  <si>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</si>
  <si>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</si>
  <si>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</si>
  <si>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</si>
  <si>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</si>
  <si>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</si>
  <si>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</si>
  <si>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</si>
  <si>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</si>
  <si>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</si>
  <si>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</si>
  <si>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</si>
  <si>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</si>
  <si>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</si>
  <si>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</si>
  <si>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</si>
  <si>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</si>
  <si>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</si>
  <si>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</si>
  <si>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</si>
  <si>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</si>
  <si>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</si>
  <si>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</si>
  <si>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</si>
  <si>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</si>
  <si>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</si>
  <si>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</si>
  <si>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</si>
  <si>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</si>
  <si>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</si>
  <si>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</si>
  <si>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</si>
  <si>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</si>
  <si>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</si>
  <si>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</si>
  <si>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</si>
  <si>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</si>
  <si>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</si>
  <si>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</si>
  <si>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</si>
  <si>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</si>
  <si>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</si>
  <si>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</si>
  <si>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</si>
  <si>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</si>
  <si>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</si>
  <si>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</si>
  <si>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</si>
  <si>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</si>
  <si>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</si>
  <si>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</si>
  <si>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</si>
  <si>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</si>
  <si>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</si>
  <si>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</si>
  <si>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</si>
  <si>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</si>
  <si>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</si>
  <si>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</si>
  <si>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</si>
  <si>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</si>
  <si>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</si>
  <si>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</si>
  <si>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</si>
  <si>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</si>
  <si>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</si>
  <si>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</si>
  <si>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</si>
  <si>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</si>
  <si>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</si>
  <si>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</si>
  <si>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</si>
  <si>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</si>
  <si>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</si>
  <si>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</si>
  <si>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</si>
  <si>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</si>
  <si>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</si>
  <si>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</si>
  <si>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</si>
  <si>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</si>
  <si>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</si>
  <si>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</si>
  <si>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</si>
  <si>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</si>
  <si>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</si>
  <si>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</si>
  <si>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</si>
  <si>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</si>
  <si>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</si>
  <si>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</si>
  <si>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</si>
  <si>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</si>
  <si>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</si>
  <si>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</si>
  <si>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</si>
  <si>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</si>
  <si>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</si>
  <si>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</si>
  <si>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</si>
  <si>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</si>
  <si>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</si>
  <si>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</si>
  <si>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</si>
  <si>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</si>
  <si>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</si>
  <si>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</si>
  <si>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</si>
  <si>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</si>
  <si>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</si>
  <si>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</si>
  <si>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</si>
  <si>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</si>
  <si>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</si>
  <si>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</si>
  <si>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</si>
  <si>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</si>
  <si>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</si>
  <si>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</si>
  <si>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</si>
  <si>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</si>
  <si>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</si>
  <si>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</si>
  <si>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</si>
  <si>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</si>
  <si>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</si>
  <si>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</si>
  <si>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</si>
  <si>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</si>
  <si>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</si>
  <si>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</si>
  <si>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</si>
  <si>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</si>
  <si>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</si>
  <si>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</si>
  <si>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</si>
  <si>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</si>
  <si>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</si>
  <si>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</si>
  <si>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</si>
  <si>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</si>
  <si>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</si>
  <si>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</si>
  <si>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</si>
  <si>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</si>
  <si>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</si>
  <si>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</si>
  <si>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</si>
  <si>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</si>
  <si>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</si>
  <si>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</si>
  <si>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</si>
  <si>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</si>
  <si>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</si>
  <si>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</si>
  <si>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</si>
  <si>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</si>
  <si>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</si>
  <si>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</si>
  <si>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</si>
  <si>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</si>
  <si>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</si>
  <si>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</si>
  <si>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</si>
  <si>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</si>
  <si>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</si>
  <si>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</si>
  <si>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</si>
  <si>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</si>
  <si>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</si>
  <si>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</si>
  <si>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</si>
  <si>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</si>
  <si>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</si>
  <si>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</si>
  <si>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</si>
  <si>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</si>
  <si>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</si>
  <si>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</si>
  <si>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</si>
  <si>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</si>
  <si>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</si>
  <si>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</si>
  <si>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</si>
  <si>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</si>
  <si>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</si>
  <si>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</si>
  <si>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</si>
  <si>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</si>
  <si>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</si>
  <si>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</si>
  <si>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</si>
  <si>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</si>
  <si>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</si>
  <si>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</si>
  <si>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</si>
  <si>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</si>
  <si>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</si>
  <si>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</si>
  <si>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</si>
  <si>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</si>
  <si>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</si>
  <si>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</si>
  <si>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</si>
  <si>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</si>
  <si>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</si>
  <si>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</si>
  <si>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</si>
  <si>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</si>
  <si>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</si>
  <si>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</si>
  <si>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</si>
  <si>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</si>
  <si>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</si>
  <si>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</si>
  <si>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</si>
  <si>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</si>
  <si>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</si>
  <si>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</si>
  <si>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</si>
  <si>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</si>
  <si>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</si>
  <si>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</si>
  <si>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</si>
  <si>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</si>
  <si>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</si>
  <si>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</si>
  <si>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</si>
  <si>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</si>
  <si>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</si>
  <si>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</si>
  <si>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</si>
  <si>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</si>
  <si>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</si>
  <si>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</si>
  <si>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</si>
  <si>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</si>
  <si>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</si>
  <si>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</si>
  <si>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</si>
  <si>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</si>
  <si>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</si>
  <si>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</si>
  <si>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</si>
  <si>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</si>
  <si>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</si>
  <si>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</si>
  <si>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</si>
  <si>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</si>
  <si>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</si>
  <si>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</si>
  <si>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</si>
  <si>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</si>
  <si>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</si>
  <si>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</si>
  <si>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</si>
  <si>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</si>
  <si>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</si>
  <si>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</si>
  <si>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</si>
  <si>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</si>
  <si>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</si>
  <si>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</si>
  <si>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</si>
  <si>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</si>
  <si>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</si>
  <si>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</si>
  <si>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</si>
  <si>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</si>
  <si>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</si>
  <si>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</si>
  <si>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</si>
  <si>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</si>
  <si>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</si>
  <si>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</si>
  <si>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</si>
  <si>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</si>
  <si>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</si>
  <si>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</si>
  <si>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</si>
  <si>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</si>
  <si>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</si>
  <si>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</si>
  <si>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</si>
  <si>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</si>
  <si>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</si>
  <si>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</si>
  <si>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</si>
  <si>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</si>
  <si>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</si>
  <si>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</si>
  <si>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</si>
  <si>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</si>
  <si>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</si>
  <si>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</si>
  <si>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</si>
  <si>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</si>
  <si>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</si>
  <si>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</si>
  <si>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</si>
  <si>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</si>
  <si>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</si>
  <si>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</si>
  <si>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</si>
  <si>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</si>
  <si>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</si>
  <si>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</si>
  <si>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</si>
  <si>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</si>
  <si>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</si>
  <si>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</si>
  <si>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</si>
  <si>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</si>
  <si>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</si>
  <si>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</si>
  <si>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</si>
  <si>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</si>
  <si>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</si>
  <si>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</si>
  <si>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</si>
  <si>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</si>
  <si>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</si>
  <si>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</si>
  <si>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</si>
  <si>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</si>
  <si>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</si>
  <si>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</si>
  <si>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</si>
  <si>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</si>
  <si>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</si>
  <si>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</si>
  <si>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</si>
  <si>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</si>
  <si>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</si>
  <si>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</si>
  <si>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</si>
  <si>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</si>
  <si>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</si>
  <si>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</si>
  <si>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</si>
  <si>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</si>
  <si>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</si>
  <si>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</si>
  <si>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</si>
  <si>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</si>
  <si>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</si>
  <si>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</si>
  <si>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</si>
  <si>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</si>
  <si>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</si>
  <si>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</si>
  <si>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</si>
  <si>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</si>
  <si>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</si>
  <si>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</si>
  <si>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</si>
  <si>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</si>
  <si>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</si>
  <si>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</si>
  <si>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</si>
  <si>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</si>
  <si>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</si>
  <si>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</si>
  <si>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</si>
  <si>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</si>
  <si>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</si>
  <si>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</si>
  <si>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</si>
  <si>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</si>
  <si>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</si>
  <si>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</si>
  <si>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</si>
  <si>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</si>
  <si>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</si>
  <si>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</si>
  <si>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</si>
  <si>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</si>
  <si>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</si>
  <si>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</si>
  <si>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</si>
  <si>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</si>
  <si>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</si>
  <si>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</si>
  <si>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</si>
  <si>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</si>
  <si>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</si>
  <si>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</si>
  <si>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</si>
  <si>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</si>
  <si>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</si>
  <si>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</si>
  <si>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</si>
  <si>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</si>
  <si>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</si>
  <si>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</si>
  <si>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</si>
  <si>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</si>
  <si>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</si>
  <si>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</si>
  <si>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</si>
  <si>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</si>
  <si>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</si>
  <si>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</si>
  <si>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</si>
  <si>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</si>
  <si>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</si>
  <si>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</si>
  <si>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</si>
  <si>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</si>
  <si>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</si>
  <si>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</si>
  <si>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</si>
  <si>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</si>
  <si>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</si>
  <si>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</si>
  <si>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</si>
  <si>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</si>
  <si>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</si>
  <si>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</si>
  <si>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</si>
  <si>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</si>
  <si>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</si>
  <si>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</si>
  <si>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</si>
  <si>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</si>
  <si>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</si>
  <si>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</si>
  <si>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</si>
  <si>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</si>
  <si>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</si>
  <si>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</si>
  <si>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</si>
  <si>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</si>
  <si>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</si>
  <si>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</si>
  <si>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</si>
  <si>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</si>
  <si>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</si>
  <si>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</si>
  <si>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</si>
  <si>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</si>
  <si>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</si>
  <si>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</si>
  <si>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</si>
  <si>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</si>
  <si>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</si>
  <si>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</si>
  <si>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</si>
  <si>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</si>
  <si>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</si>
  <si>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</si>
  <si>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</si>
  <si>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</si>
  <si>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</si>
  <si>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</si>
  <si>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</si>
  <si>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</si>
  <si>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</si>
  <si>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</si>
  <si>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</si>
  <si>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</si>
  <si>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</si>
  <si>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</si>
  <si>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</si>
  <si>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</si>
  <si>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</si>
  <si>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</si>
  <si>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</si>
  <si>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</si>
  <si>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</si>
  <si>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</si>
  <si>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</si>
  <si>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</si>
  <si>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</si>
  <si>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</si>
  <si>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</si>
  <si>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</si>
  <si>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</si>
  <si>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</si>
  <si>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</si>
  <si>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</si>
  <si>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</si>
  <si>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</si>
  <si>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</si>
  <si>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</si>
  <si>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</si>
  <si>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</si>
  <si>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</si>
  <si>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</si>
  <si>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</si>
  <si>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</si>
  <si>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</si>
  <si>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</si>
  <si>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</si>
  <si>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</si>
  <si>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</si>
  <si>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</si>
  <si>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</si>
  <si>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</si>
  <si>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</si>
  <si>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</si>
  <si>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</si>
  <si>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</si>
  <si>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</si>
  <si>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</si>
  <si>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</si>
  <si>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</si>
  <si>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</si>
  <si>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</si>
  <si>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</si>
  <si>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</si>
  <si>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</si>
  <si>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</si>
  <si>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</si>
  <si>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</si>
  <si>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</si>
  <si>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</si>
  <si>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</si>
  <si>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</si>
  <si>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</si>
  <si>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</si>
  <si>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</si>
  <si>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</si>
  <si>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</si>
  <si>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</si>
  <si>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</si>
  <si>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</si>
  <si>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</si>
  <si>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</si>
  <si>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</si>
  <si>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</si>
  <si>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</si>
  <si>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</si>
  <si>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</si>
  <si>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</si>
  <si>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</si>
  <si>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</si>
  <si>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</si>
  <si>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</si>
  <si>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</si>
  <si>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</si>
  <si>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</si>
  <si>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</si>
  <si>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</si>
  <si>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</si>
  <si>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</si>
  <si>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</si>
  <si>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</si>
  <si>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</si>
  <si>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</si>
  <si>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</si>
  <si>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</si>
  <si>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</si>
  <si>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</si>
  <si>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</si>
  <si>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</si>
  <si>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</si>
  <si>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</si>
  <si>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</si>
  <si>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</si>
  <si>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</si>
  <si>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</si>
  <si>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</si>
  <si>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</si>
  <si>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</si>
  <si>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</si>
  <si>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</si>
  <si>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</si>
  <si>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</si>
  <si>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</si>
  <si>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</si>
  <si>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</si>
  <si>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</si>
  <si>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</si>
  <si>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</si>
  <si>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</si>
  <si>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</si>
  <si>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</si>
  <si>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</si>
  <si>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</si>
  <si>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</si>
  <si>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</si>
  <si>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</si>
  <si>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</si>
  <si>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</si>
  <si>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</si>
  <si>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</si>
  <si>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</si>
  <si>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</si>
  <si>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</si>
  <si>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</si>
  <si>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</si>
  <si>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</si>
  <si>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</si>
  <si>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</si>
  <si>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</si>
  <si>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</si>
  <si>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</si>
  <si>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</si>
  <si>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</si>
  <si>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</si>
  <si>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</si>
  <si>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</si>
  <si>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</si>
  <si>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</si>
  <si>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</si>
  <si>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</si>
  <si>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</si>
  <si>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</si>
  <si>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</si>
  <si>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</si>
  <si>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</si>
  <si>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</si>
  <si>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</si>
  <si>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</si>
  <si>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</si>
  <si>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</si>
  <si>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</si>
  <si>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</si>
  <si>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</si>
  <si>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</si>
  <si>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</si>
  <si>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</si>
  <si>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</si>
  <si>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</si>
  <si>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</si>
  <si>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</si>
  <si>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</si>
  <si>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</si>
  <si>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</si>
  <si>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</si>
  <si>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</si>
  <si>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</si>
  <si>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</si>
  <si>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</si>
  <si>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</si>
  <si>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</si>
  <si>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</si>
  <si>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</si>
  <si>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</si>
  <si>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</si>
  <si>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</si>
  <si>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</si>
  <si>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</si>
  <si>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</si>
  <si>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</si>
  <si>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</si>
  <si>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</si>
  <si>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</si>
  <si>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</si>
  <si>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</si>
  <si>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</si>
  <si>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</si>
  <si>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</si>
  <si>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</si>
  <si>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</si>
  <si>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</si>
  <si>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</si>
  <si>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</si>
  <si>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</si>
  <si>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</si>
  <si>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</si>
  <si>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</si>
  <si>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</si>
  <si>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</si>
  <si>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</si>
  <si>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</si>
  <si>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</si>
  <si>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</si>
  <si>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</si>
  <si>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</si>
  <si>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</si>
  <si>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</si>
  <si>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</si>
  <si>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</si>
  <si>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</si>
  <si>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</si>
  <si>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</si>
  <si>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</si>
  <si>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</si>
  <si>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</si>
  <si>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</si>
  <si>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</si>
  <si>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</si>
  <si>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</si>
  <si>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</si>
  <si>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</si>
  <si>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</si>
  <si>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</si>
  <si>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</si>
  <si>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</si>
  <si>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</si>
  <si>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</si>
  <si>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</si>
  <si>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</si>
  <si>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</si>
  <si>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</si>
  <si>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</si>
  <si>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</si>
  <si>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</si>
  <si>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</si>
  <si>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</si>
  <si>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</si>
  <si>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</si>
  <si>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</si>
  <si>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</si>
  <si>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</si>
  <si>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</si>
  <si>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</si>
  <si>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</si>
  <si>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</si>
  <si>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</si>
  <si>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</si>
  <si>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</si>
  <si>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</si>
  <si>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</si>
  <si>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</si>
  <si>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</si>
  <si>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</si>
  <si>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</si>
  <si>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</si>
  <si>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</si>
  <si>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</si>
  <si>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</si>
  <si>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</si>
  <si>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</si>
  <si>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</si>
  <si>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</si>
  <si>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</si>
  <si>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</si>
  <si>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</si>
  <si>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</si>
  <si>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</si>
  <si>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</si>
  <si>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</si>
  <si>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</si>
  <si>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</si>
  <si>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</si>
  <si>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</si>
  <si>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</si>
  <si>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</si>
  <si>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</si>
  <si>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</si>
  <si>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</si>
  <si>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</si>
  <si>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</si>
  <si>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</si>
  <si>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</si>
  <si>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</si>
  <si>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</si>
  <si>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</si>
  <si>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</si>
  <si>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</si>
  <si>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</si>
  <si>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</si>
  <si>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</si>
  <si>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</si>
  <si>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</si>
  <si>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</si>
  <si>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</si>
  <si>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</si>
  <si>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</si>
  <si>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</si>
  <si>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</si>
  <si>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</si>
  <si>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</si>
  <si>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</si>
  <si>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</si>
  <si>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</si>
  <si>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</si>
  <si>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</si>
  <si>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</si>
  <si>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</si>
  <si>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</si>
  <si>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</si>
  <si>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</si>
  <si>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</si>
  <si>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</si>
  <si>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</si>
  <si>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</si>
  <si>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</si>
  <si>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</si>
  <si>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</si>
  <si>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</si>
  <si>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</si>
  <si>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</si>
  <si>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</si>
  <si>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</si>
  <si>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</si>
  <si>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</si>
  <si>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</si>
  <si>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</si>
  <si>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</si>
  <si>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</si>
  <si>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</si>
  <si>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</si>
  <si>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</si>
  <si>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</si>
  <si>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</si>
  <si>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</si>
  <si>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</si>
  <si>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</si>
  <si>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</si>
  <si>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</si>
  <si>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</si>
  <si>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</si>
  <si>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</si>
  <si>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</si>
  <si>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</si>
  <si>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</si>
  <si>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</si>
  <si>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</si>
  <si>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</si>
  <si>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</si>
  <si>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</si>
  <si>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</si>
  <si>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</si>
  <si>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</si>
  <si>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</si>
  <si>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</si>
  <si>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</si>
  <si>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</si>
  <si>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</si>
  <si>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</si>
  <si>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</si>
  <si>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</si>
  <si>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</si>
  <si>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</si>
  <si>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</si>
  <si>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</si>
  <si>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</si>
  <si>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</si>
  <si>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</si>
  <si>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</si>
  <si>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</si>
  <si>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</si>
  <si>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</si>
  <si>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</si>
  <si>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</si>
  <si>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</si>
  <si>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</si>
  <si>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</si>
  <si>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</si>
  <si>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</si>
  <si>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</si>
  <si>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</si>
  <si>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</si>
  <si>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</si>
  <si>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</si>
  <si>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</si>
  <si>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</si>
  <si>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</si>
  <si>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</si>
  <si>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</si>
  <si>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</si>
  <si>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</si>
  <si>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</si>
  <si>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</si>
  <si>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</si>
  <si>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</si>
  <si>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</si>
  <si>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</si>
  <si>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</si>
  <si>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</si>
  <si>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</si>
  <si>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</si>
  <si>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</si>
  <si>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</si>
  <si>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</si>
  <si>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</si>
  <si>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</si>
  <si>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</si>
  <si>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</si>
  <si>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</si>
  <si>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</si>
  <si>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</si>
  <si>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</si>
  <si>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</si>
  <si>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</si>
  <si>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</si>
  <si>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</si>
  <si>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</si>
  <si>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</si>
  <si>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</si>
  <si>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</si>
  <si>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</si>
  <si>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</si>
  <si>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</si>
  <si>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</si>
  <si>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</si>
  <si>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</si>
  <si>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</si>
  <si>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</si>
  <si>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</si>
  <si>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</si>
  <si>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</si>
  <si>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</si>
  <si>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</si>
  <si>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</si>
  <si>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</si>
  <si>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</si>
  <si>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</si>
  <si>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</si>
  <si>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</si>
  <si>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</si>
  <si>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</si>
  <si>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</si>
  <si>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</si>
  <si>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</si>
  <si>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</si>
  <si>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</si>
  <si>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</si>
  <si>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</si>
  <si>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</si>
  <si>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</si>
  <si>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</si>
  <si>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</si>
  <si>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</si>
  <si>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</si>
  <si>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</si>
  <si>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</si>
  <si>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</si>
  <si>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</si>
  <si>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</si>
  <si>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</si>
  <si>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</si>
  <si>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</si>
  <si>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</si>
  <si>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</si>
  <si>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</si>
  <si>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</si>
  <si>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</si>
  <si>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</si>
  <si>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</si>
  <si>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</si>
  <si>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</si>
  <si>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</si>
  <si>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</si>
  <si>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</si>
  <si>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</si>
  <si>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</si>
  <si>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</si>
  <si>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</si>
  <si>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</si>
  <si>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</si>
  <si>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</si>
  <si>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</si>
  <si>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</si>
  <si>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</si>
  <si>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</si>
  <si>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</si>
  <si>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</si>
  <si>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</si>
  <si>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</si>
  <si>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</si>
  <si>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</si>
  <si>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</si>
  <si>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</si>
  <si>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</si>
  <si>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</si>
  <si>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</si>
  <si>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</si>
  <si>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</si>
  <si>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</si>
  <si>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</si>
  <si>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</si>
  <si>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</si>
  <si>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</si>
  <si>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</si>
  <si>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</si>
  <si>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</si>
  <si>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</si>
  <si>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</si>
  <si>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</si>
  <si>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</si>
  <si>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</si>
  <si>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</si>
  <si>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</si>
  <si>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</si>
  <si>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</si>
  <si>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</si>
  <si>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</si>
  <si>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</si>
  <si>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</si>
  <si>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</si>
  <si>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</si>
  <si>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</si>
  <si>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</si>
  <si>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</si>
  <si>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</si>
  <si>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</si>
  <si>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</si>
  <si>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</si>
  <si>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</si>
  <si>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</si>
  <si>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</si>
  <si>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</si>
  <si>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</si>
  <si>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</si>
  <si>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</si>
  <si>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</si>
  <si>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</si>
  <si>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</si>
  <si>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</si>
  <si>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</si>
  <si>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</si>
  <si>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</si>
  <si>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</si>
  <si>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</si>
  <si>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</si>
  <si>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</si>
  <si>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</si>
  <si>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</si>
  <si>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</si>
  <si>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</si>
  <si>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</si>
  <si>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</si>
  <si>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</si>
  <si>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</si>
  <si>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</si>
  <si>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</si>
  <si>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</si>
  <si>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</si>
  <si>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</si>
  <si>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</si>
  <si>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</si>
  <si>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</si>
  <si>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</si>
  <si>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</si>
  <si>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</si>
  <si>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</si>
  <si>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</si>
  <si>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</si>
  <si>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</si>
  <si>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</si>
  <si>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</si>
  <si>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</si>
  <si>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</si>
  <si>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</si>
  <si>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</si>
  <si>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</si>
  <si>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</si>
  <si>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</si>
  <si>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</si>
  <si>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</si>
  <si>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</si>
  <si>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</si>
  <si>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</si>
  <si>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</si>
  <si>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</si>
  <si>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</si>
  <si>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</si>
  <si>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</si>
  <si>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</si>
  <si>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</si>
  <si>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</si>
  <si>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</si>
  <si>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</si>
  <si>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</si>
  <si>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</si>
  <si>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</si>
  <si>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</si>
  <si>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</si>
  <si>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</si>
  <si>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</si>
  <si>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</si>
  <si>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</si>
  <si>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</si>
  <si>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</si>
  <si>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</si>
  <si>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</si>
  <si>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</si>
  <si>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</si>
  <si>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</si>
  <si>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</si>
  <si>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</si>
  <si>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</si>
  <si>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</si>
  <si>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</si>
  <si>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</si>
  <si>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</si>
  <si>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</si>
  <si>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</si>
  <si>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</si>
  <si>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</si>
  <si>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</si>
  <si>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</si>
  <si>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</si>
  <si>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</si>
  <si>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</si>
  <si>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</si>
  <si>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</si>
  <si>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</si>
  <si>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</si>
  <si>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</si>
  <si>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</si>
  <si>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</si>
  <si>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</si>
  <si>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</si>
  <si>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</si>
  <si>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</si>
  <si>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</si>
  <si>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</si>
  <si>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</si>
  <si>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</si>
  <si>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</si>
  <si>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</si>
  <si>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</si>
  <si>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</si>
  <si>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</si>
  <si>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</si>
  <si>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</si>
  <si>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</si>
  <si>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</si>
  <si>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</si>
  <si>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</si>
  <si>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</si>
  <si>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</si>
  <si>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</si>
  <si>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</si>
  <si>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</si>
  <si>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</si>
  <si>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</si>
  <si>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</si>
  <si>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</si>
  <si>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</si>
  <si>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</si>
  <si>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</si>
  <si>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</si>
  <si>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</si>
  <si>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</si>
  <si>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</si>
  <si>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</si>
  <si>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</si>
  <si>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</si>
  <si>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</si>
  <si>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</si>
  <si>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</si>
  <si>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</si>
  <si>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</si>
  <si>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</si>
  <si>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</si>
  <si>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</si>
  <si>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</si>
  <si>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</si>
  <si>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</si>
  <si>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</si>
  <si>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</si>
  <si>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</si>
  <si>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</si>
  <si>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</si>
  <si>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</si>
  <si>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</si>
  <si>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</si>
  <si>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</si>
  <si>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</si>
  <si>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</si>
  <si>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</si>
  <si>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</si>
  <si>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</si>
  <si>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</si>
  <si>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</si>
  <si>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</si>
  <si>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</si>
  <si>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</si>
  <si>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</si>
  <si>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</si>
  <si>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</si>
  <si>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</si>
  <si>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</si>
  <si>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</si>
  <si>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</si>
  <si>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</si>
  <si>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</si>
  <si>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</si>
  <si>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</si>
  <si>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</si>
  <si>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</si>
  <si>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</si>
  <si>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</si>
  <si>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</si>
  <si>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</si>
  <si>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</si>
  <si>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</si>
  <si>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</si>
  <si>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</si>
  <si>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</si>
  <si>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</si>
  <si>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</si>
  <si>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</si>
  <si>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</si>
  <si>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</si>
  <si>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</si>
  <si>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</si>
  <si>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</si>
  <si>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</si>
  <si>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</si>
  <si>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</si>
  <si>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</si>
  <si>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</si>
  <si>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</si>
  <si>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</si>
  <si>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</si>
  <si>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</si>
  <si>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</si>
  <si>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</si>
  <si>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</si>
  <si>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</si>
  <si>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</si>
  <si>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</si>
  <si>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</si>
  <si>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</si>
  <si>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</si>
  <si>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</si>
  <si>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</si>
  <si>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</si>
  <si>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</si>
  <si>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</si>
  <si>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</si>
  <si>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</si>
  <si>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</si>
  <si>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</si>
  <si>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</si>
  <si>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</si>
  <si>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</si>
  <si>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</si>
  <si>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</si>
  <si>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</si>
  <si>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</si>
  <si>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</si>
  <si>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</si>
  <si>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</si>
  <si>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</si>
  <si>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</si>
  <si>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</si>
  <si>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</si>
  <si>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</si>
  <si>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</si>
  <si>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</si>
  <si>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</si>
  <si>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</si>
  <si>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</si>
  <si>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</si>
  <si>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</si>
  <si>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</si>
  <si>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</si>
  <si>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</si>
  <si>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</si>
  <si>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</si>
  <si>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</si>
  <si>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</si>
  <si>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</si>
  <si>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</si>
  <si>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</si>
  <si>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</si>
  <si>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</si>
  <si>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</si>
  <si>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</si>
  <si>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</si>
  <si>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</si>
  <si>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</si>
  <si>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</si>
  <si>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</si>
  <si>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</si>
  <si>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</si>
  <si>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</si>
  <si>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</si>
  <si>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</si>
  <si>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</si>
  <si>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</si>
  <si>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</si>
  <si>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</si>
  <si>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</si>
  <si>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</si>
  <si>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</si>
  <si>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</si>
  <si>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</si>
  <si>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</si>
  <si>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</si>
  <si>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</si>
  <si>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</si>
  <si>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</si>
  <si>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</si>
  <si>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</si>
  <si>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</si>
  <si>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</si>
  <si>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</si>
  <si>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</si>
  <si>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</si>
  <si>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</si>
  <si>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</si>
  <si>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</si>
  <si>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</si>
  <si>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</si>
  <si>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</si>
  <si>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</si>
  <si>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</si>
  <si>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</si>
  <si>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</si>
  <si>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</si>
  <si>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</si>
  <si>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</si>
  <si>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</si>
  <si>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</si>
  <si>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</si>
  <si>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</si>
  <si>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</si>
  <si>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</si>
  <si>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</si>
  <si>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</si>
  <si>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</si>
  <si>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</si>
  <si>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</si>
  <si>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</si>
  <si>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</si>
  <si>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</si>
  <si>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</si>
  <si>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</si>
  <si>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</si>
  <si>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</si>
  <si>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</si>
  <si>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</si>
  <si>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</si>
  <si>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</si>
  <si>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</si>
  <si>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</si>
  <si>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</si>
  <si>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</si>
  <si>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</si>
  <si>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</si>
  <si>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</si>
  <si>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</si>
  <si>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</si>
  <si>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</si>
  <si>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</si>
  <si>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</si>
  <si>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</si>
  <si>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</si>
  <si>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</si>
  <si>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</si>
  <si>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</si>
  <si>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</si>
  <si>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</si>
  <si>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</si>
  <si>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</si>
  <si>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</si>
  <si>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</si>
  <si>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</si>
  <si>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</si>
  <si>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</si>
  <si>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</si>
  <si>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</si>
  <si>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</si>
  <si>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</si>
  <si>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</si>
  <si>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</si>
  <si>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</si>
  <si>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</si>
  <si>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</si>
  <si>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</si>
  <si>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</si>
  <si>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</si>
  <si>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</si>
  <si>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</si>
  <si>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</si>
  <si>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</si>
  <si>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</si>
  <si>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</si>
  <si>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</si>
  <si>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</si>
  <si>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</si>
  <si>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</si>
  <si>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</si>
  <si>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</si>
  <si>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</si>
  <si>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</si>
  <si>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</si>
  <si>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</si>
  <si>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</si>
  <si>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</si>
  <si>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</si>
  <si>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</si>
  <si>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</si>
  <si>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</si>
  <si>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</si>
  <si>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</si>
  <si>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</si>
  <si>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</si>
  <si>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</si>
  <si>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</si>
  <si>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</si>
  <si>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</si>
  <si>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</si>
  <si>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</si>
  <si>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</si>
  <si>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</si>
  <si>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</si>
  <si>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</si>
  <si>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</si>
  <si>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</si>
  <si>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</si>
  <si>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</si>
  <si>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</si>
  <si>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</si>
  <si>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</si>
  <si>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</si>
  <si>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</si>
  <si>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</si>
  <si>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</si>
  <si>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</si>
  <si>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</si>
  <si>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</si>
  <si>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</si>
  <si>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</si>
  <si>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</si>
  <si>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</si>
  <si>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</si>
  <si>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</si>
  <si>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</si>
  <si>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</si>
  <si>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</si>
  <si>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</si>
  <si>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</si>
  <si>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</si>
  <si>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</si>
  <si>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</si>
  <si>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</si>
  <si>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</si>
  <si>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</si>
  <si>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</si>
  <si>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</si>
  <si>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</si>
  <si>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</si>
  <si>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</si>
  <si>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</si>
  <si>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</si>
  <si>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</si>
  <si>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</si>
  <si>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</si>
  <si>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</si>
  <si>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</si>
  <si>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</si>
  <si>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</si>
  <si>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</si>
  <si>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</si>
  <si>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</si>
  <si>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</si>
  <si>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</si>
  <si>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</si>
  <si>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</si>
  <si>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</si>
  <si>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</si>
  <si>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</si>
  <si>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</si>
  <si>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</si>
  <si>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</si>
  <si>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</si>
  <si>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</si>
  <si>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</si>
  <si>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</si>
  <si>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</si>
  <si>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</si>
  <si>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</si>
  <si>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</si>
  <si>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</si>
  <si>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</si>
  <si>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</si>
  <si>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</si>
  <si>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</si>
  <si>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</si>
  <si>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</si>
  <si>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</si>
  <si>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</si>
  <si>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</si>
  <si>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</si>
  <si>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</si>
  <si>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</si>
  <si>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</si>
  <si>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</si>
  <si>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</si>
  <si>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</si>
  <si>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</si>
  <si>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</si>
  <si>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</si>
  <si>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</si>
  <si>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</si>
  <si>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</si>
  <si>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</si>
  <si>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</si>
  <si>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</si>
  <si>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</si>
  <si>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</si>
  <si>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</si>
  <si>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</si>
  <si>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</si>
  <si>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</si>
  <si>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</si>
  <si>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</si>
  <si>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</si>
  <si>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</si>
  <si>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</si>
  <si>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</si>
  <si>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</si>
  <si>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</si>
  <si>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</si>
  <si>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</si>
  <si>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</si>
  <si>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</si>
  <si>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</si>
  <si>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</si>
  <si>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</si>
  <si>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</si>
  <si>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</si>
  <si>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</si>
  <si>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</si>
  <si>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</si>
  <si>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</si>
  <si>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</si>
  <si>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</si>
  <si>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</si>
  <si>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</si>
  <si>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</si>
  <si>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</si>
  <si>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</si>
  <si>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</si>
  <si>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</si>
  <si>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</si>
  <si>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</si>
  <si>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</si>
  <si>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</si>
  <si>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</si>
  <si>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</si>
  <si>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</si>
  <si>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</si>
  <si>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</si>
  <si>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</si>
  <si>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</si>
  <si>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</si>
  <si>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</si>
  <si>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</si>
  <si>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</si>
  <si>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</si>
  <si>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</si>
  <si>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</si>
  <si>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</si>
  <si>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</si>
  <si>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</si>
  <si>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</si>
  <si>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</si>
  <si>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</si>
  <si>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</si>
  <si>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</si>
  <si>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</si>
  <si>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</si>
  <si>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</si>
  <si>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</si>
  <si>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</si>
  <si>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</si>
  <si>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</si>
  <si>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</si>
  <si>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</si>
  <si>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</si>
  <si>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</si>
  <si>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</si>
  <si>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</si>
  <si>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</si>
  <si>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</si>
  <si>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</si>
  <si>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</si>
  <si>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</si>
  <si>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</si>
  <si>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</si>
  <si>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</si>
  <si>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</si>
  <si>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</si>
  <si>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</si>
  <si>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</si>
  <si>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</si>
  <si>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</si>
  <si>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</si>
  <si>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</si>
  <si>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</si>
  <si>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</si>
  <si>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</si>
  <si>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</si>
  <si>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</si>
  <si>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</si>
  <si>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</si>
  <si>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</si>
  <si>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</si>
  <si>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</si>
  <si>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</si>
  <si>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</si>
  <si>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</si>
  <si>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</si>
  <si>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</si>
  <si>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</si>
  <si>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</si>
  <si>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</si>
  <si>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</si>
  <si>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</si>
  <si>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</si>
  <si>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</si>
  <si>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</si>
  <si>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</si>
  <si>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</si>
  <si>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</si>
  <si>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</si>
  <si>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</si>
  <si>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</si>
  <si>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</si>
  <si>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</si>
  <si>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</si>
  <si>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</si>
  <si>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</si>
  <si>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</si>
  <si>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</si>
  <si>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</si>
  <si>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</si>
  <si>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</si>
  <si>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</si>
  <si>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</si>
  <si>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</si>
  <si>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</si>
  <si>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</si>
  <si>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</si>
  <si>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</si>
  <si>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</si>
  <si>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</si>
  <si>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</si>
  <si>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</si>
  <si>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</si>
  <si>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</si>
  <si>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</si>
  <si>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</si>
  <si>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</si>
  <si>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</si>
  <si>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</si>
  <si>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</si>
  <si>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</si>
  <si>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</si>
  <si>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</si>
  <si>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</si>
  <si>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</si>
  <si>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</si>
  <si>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</si>
  <si>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</si>
  <si>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</si>
  <si>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</si>
  <si>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</si>
  <si>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</si>
  <si>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</si>
  <si>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</si>
  <si>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</si>
  <si>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</si>
  <si>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</si>
  <si>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</si>
  <si>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</si>
  <si>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</si>
  <si>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</si>
  <si>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</si>
  <si>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</si>
  <si>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</si>
  <si>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</si>
  <si>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</si>
  <si>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</si>
  <si>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</si>
  <si>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</si>
  <si>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</si>
  <si>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</si>
  <si>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</si>
  <si>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</si>
  <si>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</si>
  <si>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</si>
  <si>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</si>
  <si>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</si>
  <si>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</si>
  <si>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</si>
  <si>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</si>
  <si>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</si>
  <si>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</si>
  <si>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</si>
  <si>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</si>
  <si>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</si>
  <si>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</si>
  <si>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</si>
  <si>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</si>
  <si>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</si>
  <si>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</si>
  <si>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</si>
  <si>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</si>
  <si>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</si>
  <si>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</si>
  <si>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</si>
  <si>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</si>
  <si>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</si>
  <si>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</si>
  <si>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</si>
  <si>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</si>
  <si>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</si>
  <si>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</si>
  <si>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</si>
  <si>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</si>
  <si>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</si>
  <si>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</si>
  <si>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</si>
  <si>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</si>
  <si>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</si>
  <si>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</si>
  <si>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</si>
  <si>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</si>
  <si>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</si>
  <si>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</si>
  <si>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</si>
  <si>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</si>
  <si>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</si>
  <si>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</si>
  <si>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</si>
  <si>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</si>
  <si>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</si>
  <si>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</si>
  <si>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</si>
  <si>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</si>
  <si>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</si>
  <si>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</si>
  <si>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</si>
  <si>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</si>
  <si>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</si>
  <si>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</si>
  <si>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</si>
  <si>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</si>
  <si>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</si>
  <si>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</si>
  <si>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</si>
  <si>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</si>
  <si>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</si>
  <si>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</si>
  <si>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</si>
  <si>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</si>
  <si>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</si>
  <si>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</si>
  <si>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</si>
  <si>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</si>
  <si>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</si>
  <si>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</si>
  <si>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</si>
  <si>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</si>
  <si>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</si>
  <si>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</si>
  <si>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</si>
  <si>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</si>
  <si>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</si>
  <si>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</si>
  <si>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</si>
  <si>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</si>
  <si>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</si>
  <si>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</si>
  <si>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</si>
  <si>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</si>
  <si>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</si>
  <si>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</si>
  <si>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</si>
  <si>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</si>
  <si>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</si>
  <si>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</si>
  <si>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</si>
  <si>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</si>
  <si>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</si>
  <si>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</si>
  <si>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</si>
  <si>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</si>
  <si>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</si>
  <si>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</si>
  <si>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</si>
  <si>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</si>
  <si>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</si>
  <si>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</si>
  <si>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</si>
  <si>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</si>
  <si>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</si>
  <si>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</si>
  <si>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</si>
  <si>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</si>
  <si>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</si>
  <si>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</si>
  <si>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</si>
  <si>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</si>
  <si>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</si>
  <si>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</si>
  <si>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</si>
  <si>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</si>
  <si>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</si>
  <si>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</si>
  <si>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</si>
  <si>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</si>
  <si>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</si>
  <si>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</si>
  <si>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</si>
  <si>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</si>
  <si>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</si>
  <si>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</si>
  <si>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</si>
  <si>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</si>
  <si>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</si>
  <si>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</si>
  <si>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</si>
  <si>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</si>
  <si>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</si>
  <si>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</si>
  <si>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</si>
  <si>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</si>
  <si>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</si>
  <si>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</si>
  <si>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</si>
  <si>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</si>
  <si>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</si>
  <si>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</si>
  <si>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</si>
  <si>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</si>
  <si>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</si>
  <si>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</si>
  <si>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</si>
  <si>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</si>
  <si>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</si>
  <si>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</si>
  <si>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</si>
  <si>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</si>
  <si>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</si>
  <si>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</si>
  <si>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</si>
  <si>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</si>
  <si>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</si>
  <si>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</si>
  <si>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</si>
  <si>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</si>
  <si>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</si>
  <si>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</si>
  <si>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</si>
  <si>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</si>
  <si>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</si>
  <si>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</si>
  <si>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</si>
  <si>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</si>
  <si>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</si>
  <si>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</si>
  <si>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</si>
  <si>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</si>
  <si>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</si>
  <si>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</si>
  <si>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</si>
  <si>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</si>
  <si>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</si>
  <si>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</si>
  <si>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</si>
  <si>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</si>
  <si>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</si>
  <si>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</si>
  <si>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</si>
  <si>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</si>
  <si>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</si>
  <si>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</si>
  <si>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</si>
  <si>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</si>
  <si>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</si>
  <si>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</si>
  <si>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</si>
  <si>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</si>
  <si>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</si>
  <si>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</si>
  <si>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</si>
  <si>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</si>
  <si>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</si>
  <si>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</si>
  <si>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</si>
  <si>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</si>
  <si>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</si>
  <si>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</si>
  <si>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</si>
  <si>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</si>
  <si>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</si>
  <si>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</si>
  <si>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</si>
  <si>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</si>
  <si>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</si>
  <si>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</si>
  <si>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</si>
  <si>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</si>
  <si>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</si>
  <si>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</si>
  <si>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</si>
  <si>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</si>
  <si>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</si>
  <si>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</si>
  <si>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</si>
  <si>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</si>
  <si>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</si>
  <si>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</si>
  <si>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</si>
  <si>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</si>
  <si>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</si>
  <si>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</si>
  <si>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</si>
  <si>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</si>
  <si>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</si>
  <si>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</si>
  <si>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</si>
  <si>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</si>
  <si>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</si>
  <si>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</si>
  <si>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</si>
  <si>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</si>
  <si>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</si>
  <si>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</si>
  <si>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</si>
  <si>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</si>
  <si>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</si>
  <si>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</si>
  <si>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</si>
  <si>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</si>
  <si>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</si>
  <si>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</si>
  <si>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</si>
  <si>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</si>
  <si>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</si>
  <si>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</si>
  <si>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</si>
  <si>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</si>
  <si>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</si>
  <si>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</si>
  <si>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</si>
  <si>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</si>
  <si>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</si>
  <si>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</si>
  <si>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</si>
  <si>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</si>
  <si>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</si>
  <si>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</si>
  <si>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</si>
  <si>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</si>
  <si>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</si>
  <si>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</si>
  <si>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</si>
  <si>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</si>
  <si>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</si>
  <si>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</si>
  <si>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</si>
  <si>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</si>
  <si>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</si>
  <si>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</si>
  <si>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</si>
  <si>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</si>
  <si>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</si>
  <si>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</si>
  <si>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</si>
  <si>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</si>
  <si>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</si>
  <si>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</si>
  <si>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</si>
  <si>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</si>
  <si>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</si>
  <si>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</si>
  <si>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</si>
  <si>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</si>
  <si>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</si>
  <si>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</si>
  <si>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</si>
  <si>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</si>
  <si>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</si>
  <si>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</si>
  <si>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</si>
  <si>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</si>
  <si>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</si>
  <si>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</si>
  <si>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</si>
  <si>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</si>
  <si>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</si>
  <si>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</si>
  <si>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</si>
  <si>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</si>
  <si>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</si>
  <si>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</si>
  <si>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</si>
  <si>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</si>
  <si>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</si>
  <si>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</si>
  <si>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</si>
  <si>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</si>
  <si>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</si>
  <si>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</si>
  <si>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</si>
  <si>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</si>
  <si>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</si>
  <si>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</si>
  <si>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</si>
  <si>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</si>
  <si>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</si>
  <si>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</si>
  <si>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</si>
  <si>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</si>
  <si>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</si>
  <si>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</si>
  <si>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</si>
  <si>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</si>
  <si>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</si>
  <si>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</si>
  <si>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</si>
  <si>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</si>
  <si>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</si>
  <si>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</si>
  <si>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</si>
  <si>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</si>
  <si>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</si>
  <si>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</si>
  <si>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</si>
  <si>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</si>
  <si>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</si>
  <si>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</si>
  <si>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</si>
  <si>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</si>
  <si>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</si>
  <si>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</si>
  <si>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</si>
  <si>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</si>
  <si>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</si>
  <si>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</si>
  <si>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</si>
  <si>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</si>
  <si>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</si>
  <si>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</si>
  <si>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</si>
  <si>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</si>
  <si>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</si>
  <si>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</si>
  <si>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</si>
  <si>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</si>
  <si>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</si>
  <si>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</si>
  <si>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</si>
  <si>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</si>
  <si>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</si>
  <si>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</si>
  <si>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</si>
  <si>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</si>
  <si>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</si>
  <si>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</si>
  <si>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</si>
  <si>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</si>
  <si>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</si>
  <si>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</si>
  <si>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</si>
  <si>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</si>
  <si>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</si>
  <si>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</si>
  <si>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</si>
  <si>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</si>
  <si>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</si>
  <si>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</si>
  <si>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</si>
  <si>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</si>
  <si>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</si>
  <si>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</si>
  <si>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</si>
  <si>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</si>
  <si>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</si>
  <si>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</si>
  <si>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</si>
  <si>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</si>
  <si>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</si>
  <si>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</si>
  <si>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</si>
  <si>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</si>
  <si>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</si>
  <si>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</si>
  <si>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</si>
  <si>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</si>
  <si>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</si>
  <si>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</si>
  <si>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</si>
  <si>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</si>
  <si>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</si>
  <si>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</si>
  <si>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</si>
  <si>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</si>
  <si>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</si>
  <si>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</si>
  <si>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</si>
  <si>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</si>
  <si>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</si>
  <si>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</si>
  <si>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</si>
  <si>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</si>
  <si>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</si>
  <si>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</si>
  <si>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</si>
  <si>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</si>
  <si>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</si>
  <si>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</si>
  <si>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</si>
  <si>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</si>
  <si>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</si>
  <si>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</si>
  <si>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</si>
  <si>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</si>
  <si>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</si>
  <si>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</si>
  <si>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</si>
  <si>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</si>
  <si>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</si>
  <si>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</si>
  <si>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</si>
  <si>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</si>
  <si>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</si>
  <si>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</si>
  <si>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</si>
  <si>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</si>
  <si>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</si>
  <si>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</si>
  <si>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</si>
  <si>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</si>
  <si>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</si>
  <si>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</si>
  <si>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</si>
  <si>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</si>
  <si>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</si>
  <si>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</si>
  <si>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</si>
  <si>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</si>
  <si>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</si>
  <si>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</si>
  <si>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</si>
  <si>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</si>
  <si>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</si>
  <si>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</si>
  <si>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</si>
  <si>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</si>
  <si>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</si>
  <si>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</si>
  <si>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</si>
  <si>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</si>
  <si>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</si>
  <si>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</si>
  <si>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</si>
  <si>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</si>
  <si>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</si>
  <si>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</si>
  <si>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</si>
  <si>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</si>
  <si>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</si>
  <si>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</si>
  <si>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</si>
  <si>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</si>
  <si>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</si>
  <si>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</si>
  <si>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</si>
  <si>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</si>
  <si>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</si>
  <si>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</si>
  <si>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</si>
  <si>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</si>
  <si>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</si>
  <si>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</si>
  <si>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</si>
  <si>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</si>
  <si>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</si>
  <si>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</si>
  <si>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</si>
  <si>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</si>
  <si>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</si>
  <si>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</si>
  <si>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</si>
  <si>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</si>
  <si>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</si>
  <si>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</si>
  <si>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</si>
  <si>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</si>
  <si>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</si>
  <si>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</si>
  <si>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</si>
  <si>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</si>
  <si>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</si>
  <si>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</si>
  <si>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</si>
  <si>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</si>
  <si>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</si>
  <si>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</si>
  <si>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</si>
  <si>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</si>
  <si>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</si>
  <si>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</si>
  <si>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</si>
  <si>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</si>
  <si>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</si>
  <si>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</si>
  <si>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</si>
  <si>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</si>
  <si>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</si>
  <si>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</si>
  <si>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</si>
  <si>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</si>
  <si>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</si>
  <si>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</si>
  <si>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</si>
  <si>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</si>
  <si>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</si>
  <si>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</si>
  <si>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</si>
  <si>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</si>
  <si>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</si>
  <si>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</si>
  <si>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</si>
  <si>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</si>
  <si>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</si>
  <si>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</si>
  <si>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</si>
  <si>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</si>
  <si>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</si>
  <si>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</si>
  <si>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</si>
  <si>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</si>
  <si>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</si>
  <si>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</si>
  <si>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</si>
  <si>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</si>
  <si>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</si>
  <si>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</si>
  <si>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</si>
  <si>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</si>
  <si>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</si>
  <si>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</si>
  <si>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</si>
  <si>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</si>
  <si>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</si>
  <si>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</si>
  <si>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</si>
  <si>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</si>
  <si>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</si>
  <si>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</si>
  <si>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</si>
  <si>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</si>
  <si>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</si>
  <si>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</si>
  <si>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</si>
  <si>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</si>
  <si>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</si>
  <si>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</si>
  <si>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</si>
  <si>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</si>
  <si>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</si>
  <si>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</si>
  <si>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</si>
  <si>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</si>
  <si>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</si>
  <si>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</si>
  <si>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</si>
  <si>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</si>
  <si>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</si>
  <si>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</si>
  <si>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</si>
  <si>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</si>
  <si>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</si>
  <si>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</si>
  <si>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</si>
  <si>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</si>
  <si>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</si>
  <si>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</si>
  <si>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</si>
  <si>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</si>
  <si>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</si>
  <si>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</si>
  <si>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</si>
  <si>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</si>
  <si>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</si>
  <si>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</si>
  <si>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</si>
  <si>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</si>
  <si>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</si>
  <si>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</si>
  <si>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</si>
  <si>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</si>
  <si>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</si>
  <si>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</si>
  <si>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</si>
  <si>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</si>
  <si>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</si>
  <si>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</si>
  <si>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</si>
  <si>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</si>
  <si>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</si>
  <si>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</si>
  <si>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</si>
  <si>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</si>
  <si>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</si>
  <si>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</si>
  <si>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</si>
  <si>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</si>
  <si>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</si>
  <si>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</si>
  <si>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</si>
  <si>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</si>
  <si>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</si>
  <si>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</si>
  <si>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</si>
  <si>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</si>
  <si>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</si>
  <si>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</si>
  <si>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</si>
  <si>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</si>
  <si>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</si>
  <si>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</si>
  <si>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</si>
  <si>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</si>
  <si>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</si>
  <si>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</si>
  <si>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</si>
  <si>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</si>
  <si>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</si>
  <si>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</si>
  <si>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</si>
  <si>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</si>
  <si>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</si>
  <si>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</si>
  <si>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</si>
  <si>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</si>
  <si>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</si>
  <si>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</si>
  <si>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</si>
  <si>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</si>
  <si>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</si>
  <si>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</si>
  <si>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</si>
  <si>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</si>
  <si>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</si>
  <si>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</si>
  <si>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</si>
  <si>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</si>
  <si>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</si>
  <si>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</si>
  <si>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</si>
  <si>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</si>
  <si>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</si>
  <si>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</si>
  <si>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</si>
  <si>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</si>
  <si>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</si>
  <si>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</si>
  <si>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</si>
  <si>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</si>
  <si>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</si>
  <si>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</si>
  <si>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</si>
  <si>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</si>
  <si>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</si>
  <si>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</si>
  <si>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</si>
  <si>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</si>
  <si>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</si>
  <si>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</si>
  <si>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</si>
  <si>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</si>
  <si>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</si>
  <si>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</si>
  <si>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</si>
  <si>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</si>
  <si>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</si>
  <si>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</si>
  <si>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</si>
  <si>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</si>
  <si>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</si>
  <si>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</si>
  <si>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</si>
  <si>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</si>
  <si>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</si>
  <si>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</si>
  <si>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</si>
  <si>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</si>
  <si>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</si>
  <si>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</si>
  <si>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</si>
  <si>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</si>
  <si>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</si>
  <si>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</si>
  <si>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</si>
  <si>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</si>
  <si>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</si>
  <si>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</si>
  <si>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</si>
  <si>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</si>
  <si>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</si>
  <si>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</si>
  <si>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</si>
  <si>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</si>
  <si>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</si>
  <si>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</si>
  <si>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</si>
  <si>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</si>
  <si>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</si>
  <si>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</si>
  <si>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</si>
  <si>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</si>
  <si>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</si>
  <si>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</si>
  <si>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</si>
  <si>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</si>
  <si>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</si>
  <si>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</si>
  <si>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</si>
  <si>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</si>
  <si>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</si>
  <si>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</si>
  <si>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</si>
  <si>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</si>
  <si>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</si>
  <si>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</si>
  <si>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</si>
  <si>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</si>
  <si>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</si>
  <si>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</si>
  <si>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</si>
  <si>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</si>
  <si>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</si>
  <si>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</si>
  <si>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</si>
  <si>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</si>
  <si>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</si>
  <si>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</si>
  <si>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</si>
  <si>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</si>
  <si>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</si>
  <si>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</si>
  <si>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</si>
  <si>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</si>
  <si>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</si>
  <si>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</si>
  <si>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</si>
  <si>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</si>
  <si>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</si>
  <si>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</si>
  <si>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</si>
  <si>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</si>
  <si>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</si>
  <si>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</si>
  <si>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</si>
  <si>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</si>
  <si>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</si>
  <si>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</si>
  <si>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</si>
  <si>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</si>
  <si>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</si>
  <si>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</si>
  <si>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</si>
  <si>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</si>
  <si>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</si>
  <si>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</si>
  <si>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</si>
  <si>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</si>
  <si>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</si>
  <si>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</si>
  <si>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</si>
  <si>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</si>
  <si>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</si>
  <si>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</si>
  <si>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</si>
  <si>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</si>
  <si>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</si>
  <si>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</si>
  <si>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</si>
  <si>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</si>
  <si>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</si>
  <si>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</si>
  <si>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</si>
  <si>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</si>
  <si>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</si>
  <si>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</si>
  <si>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</si>
  <si>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</si>
  <si>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</si>
  <si>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</si>
  <si>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</si>
  <si>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</si>
  <si>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</si>
  <si>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</si>
  <si>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</si>
  <si>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</si>
  <si>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</si>
  <si>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</si>
  <si>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</si>
  <si>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</si>
  <si>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</si>
  <si>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</si>
  <si>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</si>
  <si>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</si>
  <si>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</si>
  <si>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</si>
  <si>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</si>
  <si>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</si>
  <si>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</si>
  <si>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</si>
  <si>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</si>
  <si>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</si>
  <si>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</si>
  <si>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</si>
  <si>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</si>
  <si>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</si>
  <si>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</si>
  <si>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</si>
  <si>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</si>
  <si>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</si>
  <si>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</si>
  <si>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</si>
  <si>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</si>
  <si>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</si>
  <si>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</si>
  <si>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</si>
  <si>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</si>
  <si>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</si>
  <si>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</si>
  <si>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</si>
  <si>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</si>
  <si>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</si>
  <si>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</si>
  <si>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</si>
  <si>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</si>
  <si>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</si>
  <si>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</si>
  <si>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</si>
  <si>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</si>
  <si>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</si>
  <si>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</si>
  <si>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</si>
  <si>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</si>
  <si>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</si>
  <si>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</si>
  <si>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</si>
  <si>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</si>
  <si>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</si>
  <si>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</si>
  <si>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</si>
  <si>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</si>
  <si>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</si>
  <si>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</si>
  <si>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</si>
  <si>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</si>
  <si>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</si>
  <si>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</si>
  <si>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</si>
  <si>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</si>
  <si>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</si>
  <si>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</si>
  <si>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</si>
  <si>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</si>
  <si>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</si>
  <si>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</si>
  <si>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</si>
  <si>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</si>
  <si>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</si>
  <si>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</si>
  <si>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</si>
  <si>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</si>
  <si>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</si>
  <si>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</si>
  <si>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</si>
  <si>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</si>
  <si>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</si>
  <si>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</si>
  <si>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</si>
  <si>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</si>
  <si>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</si>
  <si>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</si>
  <si>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</si>
  <si>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</si>
  <si>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</si>
  <si>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</si>
  <si>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</si>
  <si>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</si>
  <si>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</si>
  <si>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</si>
  <si>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</si>
  <si>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</si>
  <si>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</si>
  <si>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</si>
  <si>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</si>
  <si>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</si>
  <si>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</si>
  <si>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</si>
  <si>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</si>
  <si>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</si>
  <si>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</si>
  <si>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</si>
  <si>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</si>
  <si>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</si>
  <si>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</si>
  <si>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</si>
  <si>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</si>
  <si>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</si>
  <si>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</si>
  <si>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</si>
  <si>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</si>
  <si>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</si>
  <si>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</si>
  <si>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</si>
  <si>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</si>
  <si>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</si>
  <si>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</si>
  <si>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</si>
  <si>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</si>
  <si>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</si>
  <si>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</si>
  <si>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</si>
  <si>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</si>
  <si>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</si>
  <si>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</si>
  <si>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</si>
  <si>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</si>
  <si>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</si>
  <si>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</si>
  <si>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</si>
  <si>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</si>
  <si>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</si>
  <si>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</si>
  <si>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</si>
  <si>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</si>
  <si>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</si>
  <si>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</si>
  <si>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</si>
  <si>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</si>
  <si>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</si>
  <si>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</si>
  <si>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</si>
  <si>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</si>
  <si>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</si>
  <si>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</si>
  <si>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</si>
  <si>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</si>
  <si>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</si>
  <si>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</si>
  <si>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</si>
  <si>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</si>
  <si>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</si>
  <si>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</si>
  <si>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</si>
  <si>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</si>
  <si>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</si>
  <si>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</si>
  <si>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</si>
  <si>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</si>
  <si>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</si>
  <si>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</si>
  <si>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</si>
  <si>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</si>
  <si>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</si>
  <si>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</si>
  <si>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</si>
  <si>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</si>
  <si>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</si>
  <si>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</si>
  <si>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</si>
  <si>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</si>
  <si>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</si>
  <si>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</si>
  <si>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</si>
  <si>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</si>
  <si>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</si>
  <si>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</si>
  <si>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</si>
  <si>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</si>
  <si>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</si>
  <si>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</si>
  <si>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</si>
  <si>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</si>
  <si>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</si>
  <si>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</si>
  <si>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</si>
  <si>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</si>
  <si>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</si>
  <si>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</si>
  <si>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</si>
  <si>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</si>
  <si>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</si>
  <si>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</si>
  <si>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</si>
  <si>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</si>
  <si>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</si>
  <si>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</si>
  <si>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</si>
  <si>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</si>
  <si>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</si>
  <si>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</si>
  <si>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</si>
  <si>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</si>
  <si>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</si>
  <si>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</si>
  <si>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</si>
  <si>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</si>
  <si>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</si>
  <si>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</si>
  <si>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</si>
  <si>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</si>
  <si>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</si>
  <si>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</si>
  <si>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</si>
  <si>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</si>
  <si>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</si>
  <si>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</si>
  <si>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</si>
  <si>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</si>
  <si>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</si>
  <si>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</si>
  <si>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</si>
  <si>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</si>
  <si>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</si>
  <si>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</si>
  <si>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</si>
  <si>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</si>
  <si>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</si>
  <si>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</si>
  <si>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</si>
  <si>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</si>
  <si>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</si>
  <si>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</si>
  <si>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</si>
  <si>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</si>
  <si>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</si>
  <si>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</si>
  <si>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</si>
  <si>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</si>
  <si>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</si>
  <si>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</si>
  <si>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</si>
  <si>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</si>
  <si>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</si>
  <si>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</si>
  <si>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</si>
  <si>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</si>
  <si>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</si>
  <si>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</si>
  <si>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</si>
  <si>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</si>
  <si>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</si>
  <si>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</si>
  <si>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</si>
  <si>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</si>
  <si>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</si>
  <si>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</si>
  <si>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</si>
  <si>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</si>
  <si>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</si>
  <si>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</si>
  <si>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</si>
  <si>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</si>
  <si>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</si>
  <si>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</si>
  <si>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</si>
  <si>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</si>
  <si>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</si>
  <si>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</si>
  <si>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</si>
  <si>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</si>
  <si>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</si>
  <si>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</si>
  <si>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</si>
  <si>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</si>
  <si>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</si>
  <si>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</si>
  <si>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</si>
  <si>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</si>
  <si>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</si>
  <si>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</si>
  <si>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</si>
  <si>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</si>
  <si>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</si>
  <si>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</si>
  <si>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</si>
  <si>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</si>
  <si>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</si>
  <si>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</si>
  <si>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</si>
  <si>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</si>
  <si>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</si>
  <si>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</si>
  <si>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</si>
  <si>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</si>
  <si>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</si>
  <si>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</si>
  <si>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</si>
  <si>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</si>
  <si>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</si>
  <si>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</si>
  <si>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</si>
  <si>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</si>
  <si>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</si>
  <si>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</si>
  <si>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</si>
  <si>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</si>
  <si>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</si>
  <si>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</si>
  <si>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</si>
  <si>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</si>
  <si>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</si>
  <si>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</si>
  <si>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</si>
  <si>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</si>
  <si>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</si>
  <si>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</si>
  <si>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</si>
  <si>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</si>
  <si>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</si>
  <si>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</si>
  <si>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</si>
  <si>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</si>
  <si>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</si>
  <si>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</si>
  <si>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</si>
  <si>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</si>
  <si>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</si>
  <si>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</si>
  <si>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</si>
  <si>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</si>
  <si>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</si>
  <si>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</si>
  <si>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</si>
  <si>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</si>
  <si>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</si>
  <si>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</si>
  <si>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</si>
  <si>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</si>
  <si>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</si>
  <si>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</si>
  <si>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</si>
  <si>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</si>
  <si>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</si>
  <si>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</si>
  <si>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</si>
  <si>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</si>
  <si>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</si>
  <si>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</si>
  <si>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</si>
  <si>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</si>
  <si>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</si>
  <si>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</si>
  <si>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</si>
  <si>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</si>
  <si>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</si>
  <si>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</si>
  <si>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</si>
  <si>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</si>
  <si>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</si>
  <si>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</si>
  <si>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</si>
  <si>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</si>
  <si>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</si>
  <si>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</si>
  <si>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</si>
  <si>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</si>
  <si>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</si>
  <si>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</si>
  <si>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</si>
  <si>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</si>
  <si>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</si>
  <si>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</si>
  <si>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</si>
  <si>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</si>
  <si>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</si>
  <si>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</si>
  <si>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</si>
  <si>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</si>
  <si>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</si>
  <si>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</si>
  <si>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</si>
  <si>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</si>
  <si>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</si>
  <si>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</si>
  <si>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</si>
  <si>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</si>
  <si>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</si>
  <si>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</si>
  <si>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</si>
  <si>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</si>
  <si>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</si>
  <si>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</si>
  <si>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</si>
  <si>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</si>
  <si>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</si>
  <si>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</si>
  <si>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</si>
  <si>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</si>
  <si>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</si>
  <si>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</si>
  <si>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</si>
  <si>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</si>
  <si>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</si>
  <si>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</si>
  <si>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</si>
  <si>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</si>
  <si>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</si>
  <si>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</si>
  <si>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</si>
  <si>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</si>
  <si>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</si>
  <si>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</si>
  <si>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</si>
  <si>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</si>
  <si>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</si>
  <si>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</si>
  <si>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</si>
  <si>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</si>
  <si>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</si>
  <si>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</si>
  <si>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</si>
  <si>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</si>
  <si>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</si>
  <si>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</si>
  <si>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</si>
  <si>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</si>
  <si>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</si>
  <si>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</si>
  <si>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</si>
  <si>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</si>
  <si>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</si>
  <si>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</si>
  <si>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</si>
  <si>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</si>
  <si>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</si>
  <si>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</si>
  <si>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</si>
  <si>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</si>
  <si>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</si>
  <si>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</si>
  <si>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</si>
  <si>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</si>
  <si>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</si>
  <si>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</si>
  <si>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</si>
  <si>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</si>
  <si>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</si>
  <si>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</si>
  <si>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</si>
  <si>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</si>
  <si>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</si>
  <si>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</si>
  <si>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</si>
  <si>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</si>
  <si>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</si>
  <si>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</si>
  <si>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</si>
  <si>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</si>
  <si>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</si>
  <si>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</si>
  <si>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</si>
  <si>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</si>
  <si>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</si>
  <si>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</si>
  <si>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</si>
  <si>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</si>
  <si>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</si>
  <si>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</si>
  <si>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</si>
  <si>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</si>
  <si>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</si>
  <si>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</si>
  <si>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</si>
  <si>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</si>
  <si>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</si>
  <si>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</si>
  <si>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</si>
  <si>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</si>
  <si>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</si>
  <si>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</si>
  <si>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</si>
  <si>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</si>
  <si>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</si>
  <si>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</si>
  <si>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</si>
  <si>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</si>
  <si>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</si>
  <si>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</si>
  <si>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</si>
  <si>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</si>
  <si>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</si>
  <si>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</si>
  <si>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</si>
  <si>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</si>
  <si>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</si>
  <si>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</si>
  <si>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</si>
  <si>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</si>
  <si>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</si>
  <si>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</si>
  <si>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</si>
  <si>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</si>
  <si>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</si>
  <si>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</si>
  <si>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</si>
  <si>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</si>
  <si>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</si>
  <si>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</si>
  <si>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</si>
  <si>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</si>
  <si>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</si>
  <si>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</si>
  <si>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</si>
  <si>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</si>
  <si>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</si>
  <si>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</si>
  <si>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</si>
  <si>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</si>
  <si>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</si>
  <si>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</si>
  <si>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</si>
  <si>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</si>
  <si>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</si>
  <si>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</si>
  <si>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</si>
  <si>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</si>
  <si>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</si>
  <si>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</si>
  <si>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</si>
  <si>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</si>
  <si>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</si>
  <si>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</si>
  <si>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</si>
  <si>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</si>
  <si>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</si>
  <si>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</si>
  <si>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</si>
  <si>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</si>
  <si>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</si>
  <si>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</si>
  <si>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</si>
  <si>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</si>
  <si>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</si>
  <si>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</si>
  <si>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</si>
  <si>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</si>
  <si>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</si>
  <si>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</si>
  <si>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</si>
  <si>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</si>
  <si>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</si>
  <si>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</si>
  <si>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</si>
  <si>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</si>
  <si>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</si>
  <si>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</si>
  <si>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</si>
  <si>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</si>
  <si>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</si>
  <si>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</si>
  <si>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</si>
  <si>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</si>
  <si>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</si>
  <si>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</si>
  <si>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</si>
  <si>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</si>
  <si>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</si>
  <si>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</si>
  <si>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</si>
  <si>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</si>
  <si>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</si>
  <si>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</si>
  <si>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</si>
  <si>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</si>
  <si>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</si>
  <si>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</si>
  <si>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</si>
  <si>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</si>
  <si>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</si>
  <si>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</si>
  <si>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</si>
  <si>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</si>
  <si>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</si>
  <si>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</si>
  <si>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</si>
  <si>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</si>
  <si>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</si>
  <si>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</si>
  <si>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</si>
  <si>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</si>
  <si>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</si>
  <si>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</si>
  <si>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</si>
  <si>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</si>
  <si>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</si>
  <si>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</si>
  <si>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</si>
  <si>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</si>
  <si>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</si>
  <si>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</si>
  <si>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</si>
  <si>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</si>
  <si>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</si>
  <si>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</si>
  <si>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</si>
  <si>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</si>
  <si>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</si>
  <si>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</si>
  <si>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</si>
  <si>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</si>
  <si>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</si>
  <si>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</si>
  <si>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</si>
  <si>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</si>
  <si>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</si>
  <si>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</si>
  <si>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</si>
  <si>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</si>
  <si>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</si>
  <si>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</si>
  <si>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</si>
  <si>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</si>
  <si>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</si>
  <si>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</si>
  <si>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</si>
  <si>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</si>
  <si>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</si>
  <si>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</si>
  <si>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</si>
  <si>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</si>
  <si>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</si>
  <si>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</si>
  <si>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</si>
  <si>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</si>
  <si>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</si>
  <si>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</si>
  <si>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</si>
  <si>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</si>
  <si>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</si>
  <si>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</si>
  <si>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</si>
  <si>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</si>
  <si>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</si>
  <si>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</si>
  <si>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</si>
  <si>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</si>
  <si>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</si>
  <si>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</si>
  <si>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</si>
  <si>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</si>
  <si>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</si>
  <si>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</si>
  <si>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</si>
  <si>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</si>
  <si>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</si>
  <si>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</si>
  <si>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</si>
  <si>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</si>
  <si>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</si>
  <si>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</si>
  <si>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</si>
  <si>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</si>
  <si>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</si>
  <si>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</si>
  <si>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</si>
  <si>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</si>
  <si>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</si>
  <si>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</si>
  <si>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</si>
  <si>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</si>
  <si>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</si>
  <si>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</si>
  <si>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</si>
  <si>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</si>
  <si>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</si>
  <si>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</si>
  <si>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</si>
  <si>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</si>
  <si>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</si>
  <si>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</si>
  <si>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</si>
  <si>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</si>
  <si>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</si>
  <si>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</si>
  <si>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</si>
  <si>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</si>
  <si>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</si>
  <si>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</si>
  <si>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</si>
  <si>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</si>
  <si>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</si>
  <si>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</si>
  <si>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</si>
  <si>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</si>
  <si>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</si>
  <si>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</si>
  <si>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</si>
  <si>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</si>
  <si>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</si>
  <si>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</si>
  <si>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</si>
  <si>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</si>
  <si>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</si>
  <si>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</si>
  <si>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</si>
  <si>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</si>
  <si>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</si>
  <si>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</si>
  <si>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</si>
  <si>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</si>
  <si>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</si>
  <si>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</si>
  <si>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</si>
  <si>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</si>
  <si>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</si>
  <si>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</si>
  <si>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</si>
  <si>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</si>
  <si>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</si>
  <si>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</si>
  <si>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</si>
  <si>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</si>
  <si>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</si>
  <si>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</si>
  <si>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</si>
  <si>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</si>
  <si>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</si>
  <si>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</si>
  <si>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</si>
  <si>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</si>
  <si>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</si>
  <si>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</si>
  <si>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</si>
  <si>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</si>
  <si>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</si>
  <si>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</si>
  <si>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</si>
  <si>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</si>
  <si>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</si>
  <si>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</si>
  <si>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</si>
  <si>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</si>
  <si>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</si>
  <si>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</si>
  <si>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</si>
  <si>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</si>
  <si>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</si>
  <si>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</si>
  <si>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</si>
  <si>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</si>
  <si>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</si>
  <si>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</si>
  <si>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</si>
  <si>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</si>
  <si>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</si>
  <si>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</si>
  <si>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</si>
  <si>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</si>
  <si>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</si>
  <si>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</si>
  <si>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</si>
  <si>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</si>
  <si>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</si>
  <si>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</si>
  <si>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</si>
  <si>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</si>
  <si>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</si>
  <si>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</si>
  <si>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</si>
  <si>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</si>
  <si>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</si>
  <si>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</si>
  <si>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</si>
  <si>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</si>
  <si>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</si>
  <si>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</si>
  <si>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</si>
  <si>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</si>
  <si>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</si>
  <si>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</si>
  <si>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</si>
  <si>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</si>
  <si>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</si>
  <si>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</si>
  <si>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</si>
  <si>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</si>
  <si>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</si>
  <si>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</si>
  <si>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</si>
  <si>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</si>
  <si>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</si>
  <si>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</si>
  <si>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</si>
  <si>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</si>
  <si>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</si>
  <si>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</si>
  <si>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</si>
  <si>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</si>
  <si>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</si>
  <si>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</si>
  <si>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</si>
  <si>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</si>
  <si>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</si>
  <si>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</si>
  <si>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</si>
  <si>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</si>
  <si>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</si>
  <si>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</si>
  <si>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</si>
  <si>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</si>
  <si>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</si>
  <si>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</si>
  <si>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</si>
  <si>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</si>
  <si>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</si>
  <si>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</si>
  <si>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</si>
  <si>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</si>
  <si>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</si>
  <si>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</si>
  <si>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</si>
  <si>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</si>
  <si>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</si>
  <si>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</si>
  <si>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</si>
  <si>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</si>
  <si>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</si>
  <si>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</si>
  <si>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</si>
  <si>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</si>
  <si>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</si>
  <si>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</si>
  <si>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</si>
  <si>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</si>
  <si>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</si>
  <si>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</si>
  <si>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</si>
  <si>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</si>
  <si>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</si>
  <si>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</si>
  <si>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</si>
  <si>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</si>
  <si>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</si>
  <si>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</si>
  <si>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</si>
  <si>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</si>
  <si>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</si>
  <si>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</si>
  <si>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</si>
  <si>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</si>
  <si>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</si>
  <si>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</si>
  <si>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</si>
  <si>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</si>
  <si>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</si>
  <si>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</si>
  <si>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</si>
  <si>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</si>
  <si>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</si>
  <si>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</si>
  <si>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</si>
  <si>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</si>
  <si>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</si>
  <si>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</si>
  <si>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</si>
  <si>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</si>
  <si>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</si>
  <si>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</si>
  <si>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</si>
  <si>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</si>
  <si>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</si>
  <si>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</si>
  <si>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</si>
  <si>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</si>
  <si>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</si>
  <si>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</si>
  <si>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</si>
  <si>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</si>
  <si>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</si>
  <si>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</si>
  <si>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</si>
  <si>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</si>
  <si>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</si>
  <si>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</si>
  <si>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</si>
  <si>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</si>
  <si>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</si>
  <si>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</si>
  <si>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</si>
  <si>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</si>
  <si>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</si>
  <si>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</si>
  <si>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</si>
  <si>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</si>
  <si>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</si>
  <si>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</si>
  <si>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</si>
  <si>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</si>
  <si>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</si>
  <si>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</si>
  <si>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</si>
  <si>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</si>
  <si>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</si>
  <si>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</si>
  <si>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</si>
  <si>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</si>
  <si>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</si>
  <si>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</si>
  <si>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</si>
  <si>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</si>
  <si>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</si>
  <si>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</si>
  <si>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</si>
  <si>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</si>
  <si>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</si>
  <si>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</si>
  <si>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</si>
  <si>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</si>
  <si>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</si>
  <si>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</si>
  <si>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</si>
  <si>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</si>
  <si>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</si>
  <si>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</si>
  <si>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</si>
  <si>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</si>
  <si>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</si>
  <si>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</si>
  <si>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</si>
  <si>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</si>
  <si>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</si>
  <si>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</si>
  <si>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</si>
  <si>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</si>
  <si>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</si>
  <si>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</si>
  <si>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</si>
  <si>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</si>
  <si>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</si>
  <si>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</si>
  <si>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</si>
  <si>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</si>
  <si>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</si>
  <si>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</si>
  <si>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</si>
  <si>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</si>
  <si>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</si>
  <si>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</si>
  <si>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</si>
  <si>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</si>
  <si>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</si>
  <si>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</si>
  <si>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</si>
  <si>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</si>
  <si>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</si>
  <si>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</si>
  <si>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</si>
  <si>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</si>
  <si>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</si>
  <si>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</si>
  <si>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</si>
  <si>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</si>
  <si>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</si>
  <si>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</si>
  <si>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</si>
  <si>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</si>
  <si>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</si>
  <si>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</si>
  <si>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</si>
  <si>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</si>
  <si>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</si>
  <si>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</si>
  <si>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</si>
  <si>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</si>
  <si>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</si>
  <si>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</si>
  <si>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</si>
  <si>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</si>
  <si>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</si>
  <si>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</si>
  <si>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</si>
  <si>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</si>
  <si>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</si>
  <si>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</si>
  <si>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</si>
  <si>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</si>
  <si>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</si>
  <si>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</si>
  <si>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</si>
  <si>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</si>
  <si>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</si>
  <si>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</si>
  <si>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</si>
  <si>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</si>
  <si>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</si>
  <si>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</si>
  <si>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</si>
  <si>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</si>
  <si>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</si>
  <si>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</si>
  <si>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</si>
  <si>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</si>
  <si>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</si>
  <si>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</si>
  <si>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</si>
  <si>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</si>
  <si>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</si>
  <si>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</si>
  <si>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</si>
  <si>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</si>
  <si>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</si>
  <si>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</si>
  <si>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</si>
  <si>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</si>
  <si>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</si>
  <si>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</si>
  <si>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</si>
  <si>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</si>
  <si>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</si>
  <si>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</si>
  <si>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</si>
  <si>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</si>
  <si>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</si>
  <si>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</si>
  <si>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</si>
  <si>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</si>
  <si>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</si>
  <si>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</si>
  <si>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</si>
  <si>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</si>
  <si>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</si>
  <si>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</si>
  <si>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</si>
  <si>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</si>
  <si>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</si>
  <si>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</si>
  <si>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</si>
  <si>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</si>
  <si>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</si>
  <si>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</si>
  <si>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</si>
  <si>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</si>
  <si>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</si>
  <si>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</si>
  <si>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</si>
  <si>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</si>
  <si>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</si>
  <si>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</si>
  <si>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</si>
  <si>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</si>
  <si>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</si>
  <si>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</si>
  <si>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</si>
  <si>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</si>
  <si>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</si>
  <si>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</si>
  <si>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</si>
  <si>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</si>
  <si>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</si>
  <si>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</si>
  <si>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</si>
  <si>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</si>
  <si>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</si>
  <si>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</si>
  <si>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</si>
  <si>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</si>
  <si>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</si>
  <si>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</si>
  <si>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</si>
  <si>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</si>
  <si>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</si>
  <si>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</si>
  <si>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</si>
  <si>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</si>
  <si>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</si>
  <si>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</si>
  <si>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</si>
  <si>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</si>
  <si>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</si>
  <si>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</si>
  <si>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</si>
  <si>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</si>
  <si>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</si>
  <si>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</si>
  <si>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</si>
  <si>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</si>
  <si>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</si>
  <si>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</si>
  <si>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</si>
  <si>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</si>
  <si>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</si>
  <si>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</si>
  <si>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</si>
  <si>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</si>
  <si>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</si>
  <si>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</si>
  <si>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</si>
  <si>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</si>
  <si>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</si>
  <si>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</si>
  <si>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</si>
  <si>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</si>
  <si>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</si>
  <si>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</si>
  <si>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</si>
  <si>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</si>
  <si>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</si>
  <si>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</si>
  <si>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</si>
  <si>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</si>
  <si>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</si>
  <si>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</si>
  <si>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</si>
  <si>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</si>
  <si>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</si>
  <si>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</si>
  <si>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</si>
  <si>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</si>
  <si>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</si>
  <si>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</si>
  <si>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</si>
  <si>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</si>
  <si>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</si>
  <si>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</si>
  <si>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</si>
  <si>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</si>
  <si>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</si>
  <si>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</si>
  <si>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</si>
  <si>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</si>
  <si>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</si>
  <si>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</si>
  <si>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</si>
  <si>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</si>
  <si>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</si>
  <si>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</si>
  <si>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</si>
  <si>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</si>
  <si>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</si>
  <si>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</si>
  <si>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</si>
  <si>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</si>
  <si>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</si>
  <si>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</si>
  <si>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</si>
  <si>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</si>
  <si>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</si>
  <si>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</si>
  <si>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</si>
  <si>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</si>
  <si>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</si>
  <si>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</si>
  <si>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</si>
  <si>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</si>
  <si>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</si>
  <si>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</si>
  <si>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</si>
  <si>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</si>
  <si>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</si>
  <si>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</si>
  <si>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</si>
  <si>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</si>
  <si>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</si>
  <si>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</si>
  <si>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</si>
  <si>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</si>
  <si>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</si>
  <si>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</si>
  <si>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</si>
  <si>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</si>
  <si>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</si>
  <si>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</si>
  <si>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</si>
  <si>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</si>
  <si>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</si>
  <si>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</si>
  <si>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</si>
  <si>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</si>
  <si>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</si>
  <si>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</si>
  <si>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</si>
  <si>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</si>
  <si>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</si>
  <si>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</si>
  <si>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</si>
  <si>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</si>
  <si>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</si>
  <si>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</si>
  <si>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</si>
  <si>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</si>
  <si>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</si>
  <si>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</si>
  <si>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</si>
  <si>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</si>
  <si>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</si>
  <si>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</si>
  <si>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</si>
  <si>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</si>
  <si>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</si>
  <si>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</si>
  <si>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</si>
  <si>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</si>
  <si>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</si>
  <si>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</si>
  <si>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</si>
  <si>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</si>
  <si>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</si>
  <si>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</si>
  <si>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</si>
  <si>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</si>
  <si>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</si>
  <si>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</si>
  <si>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</si>
  <si>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</si>
  <si>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</si>
  <si>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</si>
  <si>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</si>
  <si>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</si>
  <si>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</si>
  <si>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</si>
  <si>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</si>
  <si>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</si>
  <si>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</si>
  <si>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</si>
  <si>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</si>
  <si>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</si>
  <si>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</si>
  <si>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</si>
  <si>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</si>
  <si>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</si>
  <si>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</si>
  <si>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</si>
  <si>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</si>
  <si>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</si>
  <si>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</si>
  <si>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</si>
  <si>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</si>
  <si>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</si>
  <si>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</si>
  <si>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</si>
  <si>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</si>
  <si>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</si>
  <si>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</si>
  <si>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</si>
  <si>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</si>
  <si>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</si>
  <si>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</si>
  <si>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</si>
  <si>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</si>
  <si>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</si>
  <si>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</si>
  <si>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</si>
  <si>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</si>
  <si>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</si>
  <si>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</si>
  <si>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</si>
  <si>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</si>
  <si>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</si>
  <si>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</si>
  <si>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</si>
  <si>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</si>
  <si>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</si>
  <si>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</si>
  <si>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</si>
  <si>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</si>
  <si>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</si>
  <si>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</si>
  <si>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</si>
  <si>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</si>
  <si>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</si>
  <si>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</si>
  <si>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</si>
  <si>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</si>
  <si>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</si>
  <si>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</si>
  <si>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</si>
  <si>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</si>
  <si>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</si>
  <si>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</si>
  <si>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</si>
  <si>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</si>
  <si>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</si>
  <si>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</si>
  <si>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</si>
  <si>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</si>
  <si>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</si>
  <si>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</si>
  <si>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</si>
  <si>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</si>
  <si>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</si>
  <si>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</si>
  <si>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</si>
  <si>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</si>
  <si>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</si>
  <si>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</si>
  <si>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</si>
  <si>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</si>
  <si>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</si>
  <si>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</si>
  <si>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</si>
  <si>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</si>
  <si>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</si>
  <si>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</si>
  <si>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</si>
  <si>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</si>
  <si>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</si>
  <si>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</si>
  <si>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</si>
  <si>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</si>
  <si>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</si>
  <si>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</si>
  <si>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</si>
  <si>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</si>
  <si>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</si>
  <si>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</si>
  <si>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</si>
  <si>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</si>
  <si>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</si>
  <si>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</si>
  <si>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</si>
  <si>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</si>
  <si>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</si>
  <si>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</si>
  <si>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</si>
  <si>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</si>
  <si>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</si>
  <si>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</si>
  <si>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</si>
  <si>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</si>
  <si>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</si>
  <si>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</si>
  <si>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</si>
  <si>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</si>
  <si>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</si>
  <si>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</si>
  <si>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</si>
  <si>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</si>
  <si>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</si>
  <si>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</si>
  <si>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</si>
  <si>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</si>
  <si>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</si>
  <si>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</si>
  <si>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</si>
  <si>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</si>
  <si>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</si>
  <si>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</si>
  <si>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</si>
  <si>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</si>
  <si>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</si>
  <si>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</si>
  <si>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</si>
  <si>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</si>
  <si>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</si>
  <si>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</si>
  <si>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</si>
  <si>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</si>
  <si>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</si>
  <si>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</si>
  <si>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</si>
  <si>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</si>
  <si>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</si>
  <si>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</si>
  <si>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</si>
  <si>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</si>
  <si>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</si>
  <si>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</si>
  <si>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</si>
  <si>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</si>
  <si>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</si>
  <si>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</si>
  <si>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</si>
  <si>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</si>
  <si>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</si>
  <si>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</si>
  <si>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</si>
  <si>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</si>
  <si>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</si>
  <si>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</si>
  <si>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</si>
  <si>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</si>
  <si>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</si>
  <si>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</si>
  <si>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</si>
  <si>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</si>
  <si>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</si>
  <si>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</si>
  <si>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</si>
  <si>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</si>
  <si>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</si>
  <si>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</si>
  <si>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</si>
  <si>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</si>
  <si>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</si>
  <si>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</si>
  <si>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</si>
  <si>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</si>
  <si>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</si>
  <si>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</si>
  <si>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</si>
  <si>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</si>
  <si>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</si>
  <si>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</si>
  <si>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</si>
  <si>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</si>
  <si>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</si>
  <si>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</si>
  <si>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</si>
  <si>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</si>
  <si>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</si>
  <si>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</si>
  <si>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</si>
  <si>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</si>
  <si>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</si>
  <si>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</si>
  <si>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</si>
  <si>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</si>
  <si>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</si>
  <si>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</si>
  <si>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</si>
  <si>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</si>
  <si>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</si>
  <si>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</si>
  <si>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</si>
  <si>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</si>
  <si>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</si>
  <si>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</si>
  <si>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</si>
  <si>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</si>
  <si>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</si>
  <si>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</si>
  <si>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</si>
  <si>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</si>
  <si>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</si>
  <si>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</si>
  <si>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</si>
  <si>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</si>
  <si>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</si>
  <si>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</si>
  <si>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</si>
  <si>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</si>
  <si>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</si>
  <si>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</si>
  <si>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</si>
  <si>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</si>
  <si>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</si>
  <si>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</si>
  <si>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</si>
  <si>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</si>
  <si>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</si>
  <si>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</si>
  <si>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</si>
  <si>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</si>
  <si>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</si>
  <si>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</si>
  <si>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</si>
  <si>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</si>
  <si>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</si>
  <si>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</si>
  <si>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</si>
  <si>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</si>
  <si>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</si>
  <si>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</si>
  <si>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</si>
  <si>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</si>
  <si>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</si>
  <si>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</si>
  <si>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</si>
  <si>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</si>
  <si>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</si>
  <si>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</si>
  <si>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</si>
  <si>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</si>
  <si>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</si>
  <si>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</si>
  <si>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</si>
  <si>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</si>
  <si>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</si>
  <si>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</si>
  <si>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</si>
  <si>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</si>
  <si>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</si>
  <si>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</si>
  <si>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</si>
  <si>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</si>
  <si>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</si>
  <si>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</si>
  <si>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</si>
  <si>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</si>
  <si>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</si>
  <si>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</si>
  <si>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</si>
  <si>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</si>
  <si>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</si>
  <si>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</si>
  <si>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</si>
  <si>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</si>
  <si>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</si>
  <si>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</si>
  <si>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</si>
  <si>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</si>
  <si>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</si>
  <si>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</si>
  <si>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</si>
  <si>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</si>
  <si>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</si>
  <si>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</si>
  <si>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</si>
  <si>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</si>
  <si>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</si>
  <si>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</si>
  <si>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</si>
  <si>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</si>
  <si>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</si>
  <si>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</si>
  <si>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</si>
  <si>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</si>
  <si>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</si>
  <si>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</si>
  <si>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</si>
  <si>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</si>
  <si>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</si>
  <si>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</si>
  <si>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</si>
  <si>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</si>
  <si>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</si>
  <si>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</si>
  <si>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</si>
  <si>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</si>
  <si>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</si>
  <si>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</si>
  <si>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</si>
  <si>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</si>
  <si>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</si>
  <si>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</si>
  <si>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</si>
  <si>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</si>
  <si>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</si>
  <si>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</si>
  <si>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</si>
  <si>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</si>
  <si>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</si>
  <si>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</si>
  <si>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</si>
  <si>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</si>
  <si>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</si>
  <si>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</si>
  <si>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</si>
  <si>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</si>
  <si>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</si>
  <si>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</si>
  <si>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</si>
  <si>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</si>
  <si>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</si>
  <si>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</si>
  <si>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</si>
  <si>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</si>
  <si>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</si>
  <si>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</si>
  <si>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</si>
  <si>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</si>
  <si>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</si>
  <si>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</si>
  <si>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</si>
  <si>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</si>
  <si>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</si>
  <si>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</si>
  <si>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</si>
  <si>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</si>
  <si>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</si>
  <si>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</si>
  <si>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</si>
  <si>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</si>
  <si>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</si>
  <si>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</si>
  <si>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</si>
  <si>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</si>
  <si>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</si>
  <si>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</si>
  <si>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</si>
  <si>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</si>
  <si>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</si>
  <si>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</si>
  <si>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</si>
  <si>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</si>
  <si>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</si>
  <si>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</si>
  <si>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</si>
  <si>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</si>
  <si>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</si>
  <si>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</si>
  <si>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</si>
  <si>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</si>
  <si>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</si>
  <si>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</si>
  <si>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</si>
  <si>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</si>
  <si>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</si>
  <si>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</si>
  <si>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</si>
  <si>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</si>
  <si>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</si>
  <si>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</si>
  <si>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</si>
  <si>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</si>
  <si>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</si>
  <si>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</si>
  <si>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</si>
  <si>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</si>
  <si>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</si>
  <si>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</si>
  <si>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</si>
  <si>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</si>
  <si>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</si>
  <si>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</si>
  <si>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</si>
  <si>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</si>
  <si>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</si>
  <si>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</si>
  <si>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</si>
  <si>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</si>
  <si>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</si>
  <si>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</si>
  <si>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</si>
  <si>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</si>
  <si>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</si>
  <si>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</si>
  <si>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</si>
  <si>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</si>
  <si>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</si>
  <si>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</si>
  <si>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</si>
  <si>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</si>
  <si>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</si>
  <si>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</si>
  <si>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</si>
  <si>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</si>
  <si>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</si>
  <si>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</si>
  <si>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</si>
  <si>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</si>
  <si>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</si>
  <si>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</si>
  <si>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</si>
  <si>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</si>
  <si>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</si>
  <si>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</si>
  <si>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</si>
  <si>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</si>
  <si>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</si>
  <si>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</si>
  <si>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</si>
  <si>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</si>
  <si>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</si>
  <si>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</si>
  <si>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</si>
  <si>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</si>
  <si>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</si>
  <si>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</si>
  <si>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</si>
  <si>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</si>
  <si>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</si>
  <si>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</si>
  <si>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</si>
  <si>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</si>
  <si>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</si>
  <si>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</si>
  <si>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</si>
  <si>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</si>
  <si>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</si>
  <si>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</si>
  <si>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</si>
  <si>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</si>
  <si>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</si>
  <si>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</si>
  <si>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</si>
  <si>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</si>
  <si>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</si>
  <si>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</si>
  <si>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</si>
  <si>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</si>
  <si>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</si>
  <si>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</si>
  <si>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</si>
  <si>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</si>
  <si>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</si>
  <si>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</si>
  <si>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</si>
  <si>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</si>
  <si>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</si>
  <si>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</si>
  <si>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</si>
  <si>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</si>
  <si>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</si>
  <si>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</si>
  <si>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</si>
  <si>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</si>
  <si>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</si>
  <si>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</si>
  <si>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</si>
  <si>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</si>
  <si>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</si>
  <si>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</si>
  <si>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</si>
  <si>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</si>
  <si>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</si>
  <si>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</si>
  <si>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</si>
  <si>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</si>
  <si>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</si>
  <si>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</si>
  <si>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</si>
  <si>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</si>
  <si>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</si>
  <si>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</si>
  <si>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</si>
  <si>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</si>
  <si>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</si>
  <si>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</si>
  <si>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</si>
  <si>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</si>
  <si>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</si>
  <si>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</si>
  <si>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</si>
  <si>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</si>
  <si>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</si>
  <si>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</si>
  <si>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</si>
  <si>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</si>
  <si>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</si>
  <si>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</si>
  <si>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</si>
  <si>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</si>
  <si>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</si>
  <si>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</si>
  <si>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</si>
  <si>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</si>
  <si>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</si>
  <si>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</si>
  <si>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</si>
  <si>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</si>
  <si>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</si>
  <si>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</si>
  <si>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</si>
  <si>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</si>
  <si>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</si>
  <si>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</si>
  <si>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</si>
  <si>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</si>
  <si>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</si>
  <si>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</si>
  <si>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</si>
  <si>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</si>
  <si>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</si>
  <si>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</si>
  <si>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</si>
  <si>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</si>
  <si>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</si>
  <si>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</si>
  <si>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</si>
  <si>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</si>
  <si>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</si>
  <si>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</si>
  <si>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</si>
  <si>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</si>
  <si>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</si>
  <si>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</si>
  <si>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</si>
  <si>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</si>
  <si>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</si>
  <si>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</si>
  <si>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</si>
  <si>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</si>
  <si>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</si>
  <si>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</si>
  <si>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</si>
  <si>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</si>
  <si>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</si>
  <si>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</si>
  <si>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</si>
  <si>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</si>
  <si>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</si>
  <si>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</si>
  <si>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</si>
  <si>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</si>
  <si>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</si>
  <si>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</si>
  <si>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</si>
  <si>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</si>
  <si>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</si>
  <si>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</si>
  <si>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</si>
  <si>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</si>
  <si>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</si>
  <si>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</si>
  <si>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</si>
  <si>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</si>
  <si>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</si>
  <si>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</si>
  <si>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</si>
  <si>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</si>
  <si>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</si>
  <si>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</si>
  <si>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</si>
  <si>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</si>
  <si>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</si>
  <si>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</si>
  <si>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</si>
  <si>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</si>
  <si>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</si>
  <si>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</si>
  <si>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</si>
  <si>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</si>
  <si>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</si>
  <si>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</si>
  <si>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</si>
  <si>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</si>
  <si>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</si>
  <si>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</si>
  <si>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</si>
  <si>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</si>
  <si>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</si>
  <si>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</si>
  <si>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</si>
  <si>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</si>
  <si>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</si>
  <si>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</si>
  <si>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</si>
  <si>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</si>
  <si>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</si>
  <si>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</si>
  <si>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</si>
  <si>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</si>
  <si>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</si>
  <si>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</si>
  <si>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</si>
  <si>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</si>
  <si>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</si>
  <si>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</si>
  <si>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</si>
  <si>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</si>
  <si>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</si>
  <si>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</si>
  <si>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</si>
  <si>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</si>
  <si>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</si>
  <si>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</si>
  <si>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</si>
  <si>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</si>
  <si>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</si>
  <si>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</si>
  <si>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</si>
  <si>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</si>
  <si>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</si>
  <si>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</si>
  <si>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</si>
  <si>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</si>
  <si>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</si>
  <si>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</si>
  <si>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</si>
  <si>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</si>
  <si>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</si>
  <si>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</si>
  <si>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</si>
  <si>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</si>
  <si>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</si>
  <si>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</si>
  <si>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</si>
  <si>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</si>
  <si>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</si>
  <si>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</si>
  <si>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</si>
  <si>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</si>
  <si>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</si>
  <si>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</si>
  <si>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</si>
  <si>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</si>
  <si>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</si>
  <si>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</si>
  <si>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</si>
  <si>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</si>
  <si>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</si>
  <si>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</si>
  <si>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</si>
  <si>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</si>
  <si>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</si>
  <si>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</si>
  <si>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</si>
  <si>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</si>
  <si>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</si>
  <si>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</si>
  <si>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</si>
  <si>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</si>
  <si>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</si>
  <si>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</si>
  <si>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</si>
  <si>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</si>
  <si>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</si>
  <si>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</si>
  <si>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</si>
  <si>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</si>
  <si>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</si>
  <si>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</si>
  <si>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</si>
  <si>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</si>
  <si>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</si>
  <si>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</si>
  <si>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</si>
  <si>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</si>
  <si>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</si>
  <si>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</si>
  <si>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</si>
  <si>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</si>
  <si>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</si>
  <si>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</si>
  <si>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</si>
  <si>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</si>
  <si>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</si>
  <si>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</si>
  <si>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</si>
  <si>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</si>
  <si>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</si>
  <si>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</si>
  <si>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</si>
  <si>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</si>
  <si>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</si>
  <si>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</si>
  <si>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</si>
  <si>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</si>
  <si>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</si>
  <si>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</si>
  <si>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</si>
  <si>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</si>
  <si>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</si>
  <si>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</si>
  <si>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</si>
  <si>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</si>
  <si>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</si>
  <si>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</si>
  <si>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</si>
  <si>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</si>
  <si>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</si>
  <si>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</si>
  <si>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</si>
  <si>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</si>
  <si>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</si>
  <si>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</si>
  <si>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</si>
  <si>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</si>
  <si>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</si>
  <si>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</si>
  <si>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</si>
  <si>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</si>
  <si>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</si>
  <si>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</si>
  <si>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</si>
  <si>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</si>
  <si>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</si>
  <si>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</si>
  <si>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</si>
  <si>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</si>
  <si>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</si>
  <si>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</si>
  <si>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</si>
  <si>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</si>
  <si>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</si>
  <si>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</si>
  <si>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</si>
  <si>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</si>
  <si>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</si>
  <si>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</si>
  <si>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</si>
  <si>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</si>
  <si>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</si>
  <si>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</si>
  <si>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</si>
  <si>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</si>
  <si>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</si>
  <si>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</si>
  <si>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</si>
  <si>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</si>
  <si>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</si>
  <si>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</si>
  <si>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</si>
  <si>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</si>
  <si>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</si>
  <si>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</si>
  <si>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</si>
  <si>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</si>
  <si>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</si>
  <si>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</si>
  <si>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</si>
  <si>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</si>
  <si>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</si>
  <si>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</si>
  <si>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</si>
  <si>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</si>
  <si>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</si>
  <si>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</si>
  <si>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</si>
  <si>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</si>
  <si>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</si>
  <si>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</si>
  <si>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</si>
  <si>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</si>
  <si>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</si>
  <si>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</si>
  <si>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</si>
  <si>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</si>
  <si>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</si>
  <si>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</si>
  <si>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</si>
  <si>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</si>
  <si>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</si>
  <si>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</si>
  <si>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</si>
  <si>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</si>
  <si>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</si>
  <si>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</si>
  <si>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</si>
  <si>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</si>
  <si>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</si>
  <si>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</si>
  <si>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</si>
  <si>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</si>
  <si>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</si>
  <si>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</si>
  <si>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</si>
  <si>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</si>
  <si>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</si>
  <si>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</si>
  <si>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</si>
  <si>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</si>
  <si>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</si>
  <si>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</si>
  <si>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</si>
  <si>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</si>
  <si>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</si>
  <si>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</si>
  <si>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</si>
  <si>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</si>
  <si>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</si>
  <si>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</si>
  <si>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</si>
  <si>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</si>
  <si>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</si>
  <si>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</si>
  <si>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</si>
  <si>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</si>
  <si>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</si>
  <si>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</si>
  <si>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</si>
  <si>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</si>
  <si>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</si>
  <si>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</si>
  <si>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</si>
  <si>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</si>
  <si>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</si>
  <si>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</si>
  <si>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</si>
  <si>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</si>
  <si>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</si>
  <si>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</si>
  <si>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</si>
  <si>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</si>
  <si>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</si>
  <si>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</si>
  <si>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</si>
  <si>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</si>
  <si>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</si>
  <si>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</si>
  <si>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</si>
  <si>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</si>
  <si>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</si>
  <si>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</si>
  <si>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</si>
  <si>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</si>
  <si>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</si>
  <si>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</si>
  <si>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</si>
  <si>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</si>
  <si>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</si>
  <si>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</si>
  <si>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</si>
  <si>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</si>
  <si>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</si>
  <si>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</si>
  <si>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</si>
  <si>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</si>
  <si>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</si>
  <si>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</si>
  <si>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</si>
  <si>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</si>
  <si>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</si>
  <si>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</si>
  <si>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</si>
  <si>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</si>
  <si>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</si>
  <si>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</si>
  <si>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</si>
  <si>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</si>
  <si>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</si>
  <si>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</si>
  <si>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</si>
  <si>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</si>
  <si>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</si>
  <si>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</si>
  <si>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</si>
  <si>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</si>
  <si>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</si>
  <si>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</si>
  <si>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</si>
  <si>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</si>
  <si>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</si>
  <si>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</si>
  <si>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</si>
  <si>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</si>
  <si>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</si>
  <si>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</si>
  <si>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</si>
  <si>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</si>
  <si>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</si>
  <si>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</si>
  <si>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</si>
  <si>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</si>
  <si>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</si>
  <si>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</si>
  <si>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</si>
  <si>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</si>
  <si>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</si>
  <si>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</si>
  <si>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</si>
  <si>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</si>
  <si>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</si>
  <si>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</si>
  <si>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</si>
  <si>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</si>
  <si>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</si>
  <si>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</si>
  <si>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</si>
  <si>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</si>
  <si>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</si>
  <si>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</si>
  <si>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</si>
  <si>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</si>
  <si>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</si>
  <si>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</si>
  <si>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</si>
  <si>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</si>
  <si>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</si>
  <si>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</si>
  <si>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</si>
  <si>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</si>
  <si>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</si>
  <si>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</si>
  <si>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</si>
  <si>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</si>
  <si>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</si>
  <si>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</si>
  <si>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</si>
  <si>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</si>
  <si>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</si>
  <si>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</si>
  <si>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</si>
  <si>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</si>
  <si>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</si>
  <si>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</si>
  <si>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</si>
  <si>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</si>
  <si>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</si>
  <si>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</si>
  <si>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</si>
  <si>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</si>
  <si>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</si>
  <si>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</si>
  <si>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</si>
  <si>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</si>
  <si>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</si>
  <si>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</si>
  <si>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</si>
  <si>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</si>
  <si>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</si>
  <si>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</si>
  <si>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</si>
  <si>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</si>
  <si>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</si>
  <si>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</si>
  <si>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</si>
  <si>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</si>
  <si>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</si>
  <si>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</si>
  <si>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</si>
  <si>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</si>
  <si>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</si>
  <si>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</si>
  <si>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</si>
  <si>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</si>
  <si>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</si>
  <si>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</si>
  <si>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</si>
  <si>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</si>
  <si>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</si>
  <si>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</si>
  <si>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</si>
  <si>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</si>
  <si>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</si>
  <si>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</si>
  <si>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</si>
  <si>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</si>
  <si>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</si>
  <si>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</si>
  <si>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</si>
  <si>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</si>
  <si>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</si>
  <si>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</si>
  <si>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</si>
  <si>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</si>
  <si>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</si>
  <si>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</si>
  <si>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</si>
  <si>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</si>
  <si>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</si>
  <si>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</si>
  <si>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</si>
  <si>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</si>
  <si>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</si>
  <si>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</si>
  <si>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</si>
  <si>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</si>
  <si>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</si>
  <si>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</si>
  <si>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</si>
  <si>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</si>
  <si>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</si>
  <si>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</si>
  <si>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</si>
  <si>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</si>
  <si>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</si>
  <si>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</si>
  <si>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</si>
  <si>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</si>
  <si>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</si>
  <si>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</si>
  <si>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</si>
  <si>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</si>
  <si>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</si>
  <si>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</si>
  <si>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</si>
  <si>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</si>
  <si>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</si>
  <si>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</si>
  <si>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</si>
  <si>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</si>
  <si>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</si>
  <si>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</si>
  <si>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</si>
  <si>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</si>
  <si>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</si>
  <si>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</si>
  <si>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</si>
  <si>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</si>
  <si>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</si>
  <si>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</si>
  <si>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</si>
  <si>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</si>
  <si>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</si>
  <si>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</si>
  <si>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</si>
  <si>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</si>
  <si>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</si>
  <si>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</si>
  <si>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</si>
  <si>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</si>
  <si>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</si>
  <si>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</si>
  <si>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</si>
  <si>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</si>
  <si>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</si>
  <si>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</si>
  <si>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</si>
  <si>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</si>
  <si>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</si>
  <si>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</si>
  <si>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</si>
  <si>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</si>
  <si>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</si>
  <si>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</si>
  <si>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</si>
  <si>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</si>
  <si>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</si>
  <si>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</si>
  <si>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</si>
  <si>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</si>
  <si>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</si>
  <si>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</si>
  <si>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</si>
  <si>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</si>
  <si>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</si>
  <si>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</si>
  <si>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</si>
  <si>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</si>
  <si>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</si>
  <si>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</si>
  <si>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</si>
  <si>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</si>
  <si>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</si>
  <si>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</si>
  <si>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</si>
  <si>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</si>
  <si>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</si>
  <si>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</si>
  <si>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</si>
  <si>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</si>
  <si>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</si>
  <si>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</si>
  <si>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</si>
  <si>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</si>
  <si>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</si>
  <si>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</si>
  <si>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</si>
  <si>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</si>
  <si>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</si>
  <si>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</si>
  <si>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</si>
  <si>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</si>
  <si>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</si>
  <si>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</si>
  <si>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</si>
  <si>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</si>
  <si>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</si>
  <si>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</si>
  <si>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</si>
  <si>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</si>
  <si>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</si>
  <si>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</si>
  <si>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</si>
  <si>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</si>
  <si>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</si>
  <si>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</si>
  <si>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</si>
  <si>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</si>
  <si>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</si>
  <si>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</si>
  <si>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</si>
  <si>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</si>
  <si>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</si>
  <si>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</si>
  <si>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</si>
  <si>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</si>
  <si>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</si>
  <si>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</si>
  <si>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</si>
  <si>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</si>
  <si>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</si>
  <si>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</si>
  <si>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</si>
  <si>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</si>
  <si>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</si>
  <si>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</si>
  <si>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</si>
  <si>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</si>
  <si>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</si>
  <si>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</si>
  <si>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</si>
  <si>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</si>
  <si>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</si>
  <si>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</si>
  <si>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</si>
  <si>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</si>
  <si>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</si>
  <si>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</si>
  <si>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</si>
  <si>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</si>
  <si>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</si>
  <si>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</si>
  <si>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</si>
  <si>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</si>
  <si>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</si>
  <si>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</si>
  <si>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</si>
  <si>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</si>
  <si>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</si>
  <si>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</si>
  <si>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</si>
  <si>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</si>
  <si>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</si>
  <si>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</si>
  <si>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</si>
  <si>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</si>
  <si>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</si>
  <si>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</si>
  <si>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</si>
  <si>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</si>
  <si>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</si>
  <si>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</si>
  <si>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</si>
  <si>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</si>
  <si>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</si>
  <si>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</si>
  <si>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</si>
  <si>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</si>
  <si>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</si>
  <si>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</si>
  <si>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</si>
  <si>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</si>
  <si>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</si>
  <si>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</si>
  <si>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</si>
  <si>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</si>
  <si>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</si>
  <si>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</si>
  <si>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</si>
  <si>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</si>
  <si>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</si>
  <si>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</si>
  <si>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</si>
  <si>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</si>
  <si>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</si>
  <si>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</si>
  <si>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</si>
  <si>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</si>
  <si>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</si>
  <si>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</si>
  <si>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</si>
  <si>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</si>
  <si>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</si>
  <si>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</si>
  <si>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</si>
  <si>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</si>
  <si>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</si>
  <si>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</si>
  <si>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</si>
  <si>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</si>
  <si>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</si>
  <si>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</si>
  <si>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</si>
  <si>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</si>
  <si>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</si>
  <si>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</si>
  <si>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</si>
  <si>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</si>
  <si>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</si>
  <si>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</si>
  <si>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</si>
  <si>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</si>
  <si>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</si>
  <si>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</si>
  <si>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</si>
  <si>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</si>
  <si>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</si>
  <si>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</si>
  <si>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</si>
  <si>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</si>
  <si>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</si>
  <si>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</si>
  <si>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</si>
  <si>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</si>
  <si>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</si>
  <si>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</si>
  <si>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</si>
  <si>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</si>
  <si>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</si>
  <si>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</si>
  <si>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</si>
  <si>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</si>
  <si>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</si>
  <si>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</si>
  <si>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</si>
  <si>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</si>
  <si>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</si>
  <si>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</si>
  <si>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</si>
  <si>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</si>
  <si>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</si>
  <si>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</si>
  <si>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</si>
  <si>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</si>
  <si>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</si>
  <si>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</si>
  <si>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</si>
  <si>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</si>
  <si>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</si>
  <si>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</si>
  <si>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</si>
  <si>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</si>
  <si>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</si>
  <si>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</si>
  <si>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</si>
  <si>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</si>
  <si>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</si>
  <si>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</si>
  <si>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</si>
  <si>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</si>
  <si>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</si>
  <si>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</si>
  <si>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</si>
  <si>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</si>
  <si>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</si>
  <si>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</si>
  <si>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</si>
  <si>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</si>
  <si>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</si>
  <si>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</si>
  <si>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</si>
  <si>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</si>
  <si>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</si>
  <si>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</si>
  <si>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</si>
  <si>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</si>
  <si>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</si>
  <si>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</si>
  <si>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</si>
  <si>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</si>
  <si>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</si>
  <si>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</si>
  <si>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</si>
  <si>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</si>
  <si>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</si>
  <si>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</si>
  <si>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</si>
  <si>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</si>
  <si>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</si>
  <si>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</si>
  <si>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</si>
  <si>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</si>
  <si>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</si>
  <si>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</si>
  <si>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</si>
  <si>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</si>
  <si>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</si>
  <si>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</si>
  <si>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</si>
  <si>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</si>
  <si>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</si>
  <si>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</si>
  <si>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</si>
  <si>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</si>
  <si>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</si>
  <si>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</si>
  <si>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</si>
  <si>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</si>
  <si>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</si>
  <si>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</si>
  <si>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</si>
  <si>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</si>
  <si>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</si>
  <si>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</si>
  <si>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</si>
  <si>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</si>
  <si>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</si>
  <si>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</si>
  <si>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</si>
  <si>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</si>
  <si>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</si>
  <si>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</si>
  <si>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</si>
  <si>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</si>
  <si>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</si>
  <si>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</si>
  <si>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</si>
  <si>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</si>
  <si>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</si>
  <si>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</si>
  <si>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</si>
  <si>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</si>
  <si>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</si>
  <si>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</si>
  <si>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</si>
  <si>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</si>
  <si>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</si>
  <si>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</si>
  <si>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</si>
  <si>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</si>
  <si>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</si>
  <si>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</si>
  <si>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</si>
  <si>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</si>
  <si>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</si>
  <si>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</si>
  <si>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</si>
  <si>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</si>
  <si>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</si>
  <si>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</si>
  <si>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</si>
  <si>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</si>
  <si>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</si>
  <si>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</si>
  <si>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</si>
  <si>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</si>
  <si>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</si>
  <si>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</si>
  <si>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</si>
  <si>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</si>
  <si>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</si>
  <si>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</si>
  <si>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</si>
  <si>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</si>
  <si>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</si>
  <si>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</si>
  <si>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</si>
  <si>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</si>
  <si>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</si>
  <si>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</si>
  <si>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</si>
  <si>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</si>
  <si>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</si>
  <si>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</si>
  <si>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</si>
  <si>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</si>
  <si>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</si>
  <si>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</si>
  <si>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</si>
  <si>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</si>
  <si>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</si>
  <si>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</si>
  <si>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</si>
  <si>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</si>
  <si>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</si>
  <si>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</si>
  <si>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</si>
  <si>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</si>
  <si>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</si>
  <si>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</si>
  <si>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</si>
  <si>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</si>
  <si>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</si>
  <si>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</si>
  <si>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</si>
  <si>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</si>
  <si>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</si>
  <si>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</si>
  <si>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</si>
  <si>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</si>
  <si>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</si>
  <si>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</si>
  <si>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</si>
  <si>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</si>
  <si>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</si>
  <si>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</si>
  <si>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</si>
  <si>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</si>
  <si>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</si>
  <si>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</si>
  <si>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</si>
  <si>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</si>
  <si>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</si>
  <si>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</si>
  <si>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</si>
  <si>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</si>
  <si>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</si>
  <si>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</si>
  <si>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</si>
  <si>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</si>
  <si>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</si>
  <si>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</si>
  <si>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</si>
  <si>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</si>
  <si>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</si>
  <si>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</si>
  <si>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</si>
  <si>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</si>
  <si>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</si>
  <si>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</si>
  <si>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</si>
  <si>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</si>
  <si>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</si>
  <si>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</si>
  <si>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</si>
  <si>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</si>
  <si>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</si>
  <si>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</si>
  <si>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</si>
  <si>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</si>
  <si>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</si>
  <si>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</si>
  <si>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</si>
  <si>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</si>
  <si>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</si>
  <si>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</si>
  <si>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</si>
  <si>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</si>
  <si>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</si>
  <si>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</si>
  <si>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</si>
  <si>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</si>
  <si>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</si>
  <si>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</si>
  <si>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</si>
  <si>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</si>
  <si>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</si>
  <si>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</si>
  <si>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</si>
  <si>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</si>
  <si>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</si>
  <si>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</si>
  <si>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</si>
  <si>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</si>
  <si>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</si>
  <si>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</si>
  <si>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</si>
  <si>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</si>
  <si>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</si>
  <si>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</si>
  <si>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</si>
  <si>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</si>
  <si>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</si>
  <si>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</si>
  <si>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</si>
  <si>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</si>
  <si>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</si>
  <si>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</si>
  <si>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</si>
  <si>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</si>
  <si>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</si>
  <si>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</si>
  <si>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</si>
  <si>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</si>
  <si>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</si>
  <si>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</si>
  <si>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</si>
  <si>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</si>
  <si>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</si>
  <si>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</si>
  <si>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</si>
  <si>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</si>
  <si>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</si>
  <si>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</si>
  <si>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</si>
  <si>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</si>
  <si>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</si>
  <si>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</si>
  <si>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</si>
  <si>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</si>
  <si>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</si>
  <si>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</si>
  <si>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</si>
  <si>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</si>
  <si>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</si>
  <si>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</si>
  <si>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</si>
  <si>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</si>
  <si>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</si>
  <si>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</si>
  <si>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</si>
  <si>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</si>
  <si>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</si>
  <si>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</si>
  <si>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</si>
  <si>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</si>
  <si>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</si>
  <si>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</si>
  <si>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</si>
  <si>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</si>
  <si>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</si>
  <si>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</si>
  <si>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</si>
  <si>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</si>
  <si>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</si>
  <si>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</si>
  <si>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</si>
  <si>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</si>
  <si>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</si>
  <si>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</si>
  <si>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</si>
  <si>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</si>
  <si>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</si>
  <si>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</si>
  <si>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</si>
  <si>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</si>
  <si>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</si>
  <si>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</si>
  <si>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</si>
  <si>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</si>
  <si>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</si>
  <si>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</si>
  <si>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</si>
  <si>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</si>
  <si>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</si>
  <si>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</si>
  <si>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</si>
  <si>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</si>
  <si>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</si>
  <si>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</si>
  <si>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</si>
  <si>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</si>
  <si>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</si>
  <si>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</si>
  <si>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</si>
  <si>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</si>
  <si>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</si>
  <si>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</si>
  <si>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</si>
  <si>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</si>
  <si>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</si>
  <si>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</si>
  <si>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</si>
  <si>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</si>
  <si>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</si>
  <si>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</si>
  <si>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</si>
  <si>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</si>
  <si>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</si>
  <si>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</si>
  <si>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</si>
  <si>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</si>
  <si>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</si>
  <si>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</si>
  <si>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</si>
  <si>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</si>
  <si>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</si>
  <si>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</si>
  <si>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</si>
  <si>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</si>
  <si>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</si>
  <si>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</si>
  <si>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</si>
  <si>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</si>
  <si>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</si>
  <si>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</si>
  <si>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</si>
  <si>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</si>
  <si>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</si>
  <si>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</si>
  <si>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</si>
  <si>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</si>
  <si>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</si>
  <si>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</si>
  <si>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</si>
  <si>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</si>
  <si>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</si>
  <si>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</si>
  <si>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</si>
  <si>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</si>
  <si>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</si>
  <si>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</si>
  <si>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</si>
  <si>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</si>
  <si>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</si>
  <si>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</si>
  <si>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</si>
  <si>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</si>
  <si>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</si>
  <si>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</si>
  <si>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</si>
  <si>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</si>
  <si>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</si>
  <si>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</si>
  <si>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</si>
  <si>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</si>
  <si>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</si>
  <si>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</si>
  <si>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</si>
  <si>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</si>
  <si>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</si>
  <si>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</si>
  <si>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</si>
  <si>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</si>
  <si>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</si>
  <si>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</si>
  <si>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</si>
  <si>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</si>
  <si>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</si>
  <si>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</si>
  <si>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</si>
  <si>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</si>
  <si>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</si>
  <si>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</si>
  <si>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</si>
  <si>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</si>
  <si>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</si>
  <si>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</si>
  <si>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</si>
  <si>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</si>
  <si>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</si>
  <si>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</si>
  <si>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</si>
  <si>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</si>
  <si>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</si>
  <si>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</si>
  <si>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</si>
  <si>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</si>
  <si>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</si>
  <si>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</si>
  <si>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</si>
  <si>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</si>
  <si>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</si>
  <si>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</si>
  <si>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</si>
  <si>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</si>
  <si>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</si>
  <si>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</si>
  <si>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</si>
  <si>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</si>
  <si>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</si>
  <si>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</si>
  <si>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</si>
  <si>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</si>
  <si>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</si>
  <si>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</si>
  <si>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</si>
  <si>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</si>
  <si>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</si>
  <si>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</si>
  <si>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</si>
  <si>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</si>
  <si>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</si>
  <si>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</si>
  <si>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</si>
  <si>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</si>
  <si>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</si>
  <si>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</si>
  <si>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</si>
  <si>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</si>
  <si>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</si>
  <si>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</si>
  <si>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</si>
  <si>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</si>
  <si>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</si>
  <si>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</si>
  <si>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</si>
  <si>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</si>
  <si>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</si>
  <si>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</si>
  <si>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</si>
  <si>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</si>
  <si>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</si>
  <si>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</si>
  <si>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</si>
  <si>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</si>
  <si>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</si>
  <si>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</si>
  <si>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</si>
  <si>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</si>
  <si>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</si>
  <si>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</si>
  <si>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</si>
  <si>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</si>
  <si>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</si>
  <si>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</si>
  <si>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</si>
  <si>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</si>
  <si>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</si>
  <si>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</si>
  <si>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</si>
  <si>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</si>
  <si>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</si>
  <si>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</si>
  <si>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</si>
  <si>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</si>
  <si>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</si>
  <si>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</si>
  <si>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</si>
  <si>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</si>
  <si>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</si>
  <si>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</si>
  <si>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</si>
  <si>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</si>
  <si>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</si>
  <si>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</si>
  <si>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</si>
  <si>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</si>
  <si>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</si>
  <si>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</si>
  <si>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</si>
  <si>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</si>
  <si>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</si>
  <si>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</si>
  <si>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</si>
  <si>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</si>
  <si>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</si>
  <si>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</si>
  <si>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</si>
  <si>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</si>
  <si>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</si>
  <si>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</si>
  <si>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</si>
  <si>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</si>
  <si>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</si>
  <si>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</si>
  <si>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</si>
  <si>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</si>
  <si>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</si>
  <si>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</si>
  <si>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</si>
  <si>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</si>
  <si>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</si>
  <si>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</si>
  <si>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</si>
  <si>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</si>
  <si>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</si>
  <si>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</si>
  <si>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</si>
  <si>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</si>
  <si>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</si>
  <si>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</si>
  <si>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</si>
  <si>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</si>
  <si>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</si>
  <si>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</si>
  <si>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</si>
  <si>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</si>
  <si>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</si>
  <si>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</si>
  <si>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</si>
  <si>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</si>
  <si>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</si>
  <si>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</si>
  <si>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</si>
  <si>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</si>
  <si>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</si>
  <si>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</si>
  <si>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</si>
  <si>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</si>
  <si>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</si>
  <si>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</si>
  <si>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</si>
  <si>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</si>
  <si>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</si>
  <si>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</si>
  <si>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</si>
  <si>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</si>
  <si>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</si>
  <si>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</si>
  <si>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</si>
  <si>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</si>
  <si>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</si>
  <si>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</si>
  <si>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</si>
  <si>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</si>
  <si>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</si>
  <si>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</si>
  <si>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</si>
  <si>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</si>
  <si>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</si>
  <si>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</si>
  <si>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</si>
  <si>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</si>
  <si>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</si>
  <si>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</si>
  <si>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</si>
  <si>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</si>
  <si>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</si>
  <si>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</si>
  <si>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</si>
  <si>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</si>
  <si>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</si>
  <si>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</si>
  <si>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</si>
  <si>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</si>
  <si>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</si>
  <si>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</si>
  <si>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</si>
  <si>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</si>
  <si>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</si>
  <si>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</si>
  <si>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</si>
  <si>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</si>
  <si>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</si>
  <si>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</si>
  <si>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</si>
  <si>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</si>
  <si>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</si>
  <si>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</si>
  <si>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</si>
  <si>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</si>
  <si>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</si>
  <si>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</si>
  <si>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</si>
  <si>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</si>
  <si>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</si>
  <si>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</si>
  <si>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</si>
  <si>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</si>
  <si>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</si>
  <si>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</si>
  <si>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</si>
  <si>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</si>
  <si>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</si>
  <si>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</si>
  <si>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</si>
  <si>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</si>
  <si>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</si>
  <si>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</si>
  <si>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</si>
  <si>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</si>
  <si>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</si>
  <si>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</si>
  <si>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</si>
  <si>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</si>
  <si>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</si>
  <si>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</si>
  <si>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</si>
  <si>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</si>
  <si>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</si>
  <si>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</si>
  <si>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</si>
  <si>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</si>
  <si>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</si>
  <si>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</si>
  <si>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</si>
  <si>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</si>
  <si>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</si>
  <si>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</si>
  <si>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</si>
  <si>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</si>
  <si>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</si>
  <si>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</si>
  <si>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</si>
  <si>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</si>
  <si>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</si>
  <si>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</si>
  <si>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</si>
  <si>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</si>
  <si>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</si>
  <si>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</si>
  <si>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</si>
  <si>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</si>
  <si>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</si>
  <si>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</si>
  <si>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</si>
  <si>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</si>
  <si>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</si>
  <si>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</si>
  <si>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</si>
  <si>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</si>
  <si>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</si>
  <si>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</si>
  <si>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</si>
  <si>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</si>
  <si>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</si>
  <si>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</si>
  <si>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</si>
  <si>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</si>
  <si>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</si>
  <si>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</si>
  <si>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</si>
  <si>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</si>
  <si>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</si>
  <si>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</si>
  <si>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</si>
  <si>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</si>
  <si>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</si>
  <si>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</si>
  <si>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</si>
  <si>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</si>
  <si>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</si>
  <si>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</si>
  <si>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</si>
  <si>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</si>
  <si>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</si>
  <si>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</si>
  <si>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</si>
  <si>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</si>
  <si>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</si>
  <si>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</si>
  <si>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</si>
  <si>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</si>
  <si>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</si>
  <si>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</si>
  <si>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</si>
  <si>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</si>
  <si>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</si>
  <si>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</si>
  <si>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</si>
  <si>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</si>
  <si>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</si>
  <si>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</si>
  <si>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</si>
  <si>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</si>
  <si>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</si>
  <si>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</si>
  <si>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</si>
  <si>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</si>
  <si>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</si>
  <si>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</si>
  <si>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</si>
  <si>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</si>
  <si>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</si>
  <si>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</si>
  <si>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</si>
  <si>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</si>
  <si>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</si>
  <si>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</si>
  <si>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</si>
  <si>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</si>
  <si>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</si>
  <si>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</si>
  <si>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</si>
  <si>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</si>
  <si>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</si>
  <si>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</si>
  <si>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</si>
  <si>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</si>
  <si>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</si>
  <si>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</si>
  <si>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</si>
  <si>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</si>
  <si>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</si>
  <si>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</si>
  <si>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</si>
  <si>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</si>
  <si>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</si>
  <si>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</si>
  <si>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</si>
  <si>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</si>
  <si>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</si>
  <si>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</si>
  <si>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</si>
  <si>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</si>
  <si>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</si>
  <si>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</si>
  <si>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</si>
  <si>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</si>
  <si>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</si>
  <si>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</si>
  <si>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</si>
  <si>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</si>
  <si>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</si>
  <si>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</si>
  <si>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</si>
  <si>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</si>
  <si>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</si>
  <si>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</si>
  <si>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</si>
  <si>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</si>
  <si>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</si>
  <si>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</si>
  <si>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</si>
  <si>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</si>
  <si>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</si>
  <si>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</si>
  <si>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</si>
  <si>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</si>
  <si>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</si>
  <si>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</si>
  <si>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</si>
  <si>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</si>
  <si>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</si>
  <si>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</si>
  <si>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</si>
  <si>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</si>
  <si>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</si>
  <si>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</si>
  <si>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</si>
  <si>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</si>
  <si>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</si>
  <si>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</si>
  <si>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</si>
  <si>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</si>
  <si>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</si>
  <si>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</si>
  <si>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</si>
  <si>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</si>
  <si>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</si>
  <si>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</si>
  <si>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</si>
  <si>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</si>
  <si>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</si>
  <si>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</si>
  <si>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</si>
  <si>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</si>
  <si>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</si>
  <si>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</si>
  <si>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</si>
  <si>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</si>
  <si>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</si>
  <si>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</si>
  <si>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</si>
  <si>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</si>
  <si>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</si>
  <si>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</si>
  <si>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</si>
  <si>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</si>
  <si>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</si>
  <si>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</si>
  <si>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</si>
  <si>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</si>
  <si>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</si>
  <si>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</si>
  <si>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</si>
  <si>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</si>
  <si>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</si>
  <si>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</si>
  <si>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</si>
  <si>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</si>
  <si>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</si>
  <si>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</si>
  <si>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</si>
  <si>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</si>
  <si>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</si>
  <si>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</si>
  <si>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</si>
  <si>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</si>
  <si>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</si>
  <si>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</si>
  <si>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</si>
  <si>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</si>
  <si>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</si>
  <si>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</si>
  <si>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</si>
  <si>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</si>
  <si>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</si>
  <si>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</si>
  <si>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</si>
  <si>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</si>
  <si>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</si>
  <si>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</si>
  <si>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</si>
  <si>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</si>
  <si>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</si>
  <si>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</si>
  <si>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</si>
  <si>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</si>
  <si>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</si>
  <si>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</si>
  <si>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</si>
  <si>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</si>
  <si>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</si>
  <si>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</si>
  <si>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</si>
  <si>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</si>
  <si>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</si>
  <si>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</si>
  <si>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</si>
  <si>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</si>
  <si>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</si>
  <si>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</si>
  <si>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</si>
  <si>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</si>
  <si>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</si>
  <si>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</si>
  <si>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</si>
  <si>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</si>
  <si>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</si>
  <si>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</si>
  <si>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</si>
  <si>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</si>
  <si>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</si>
  <si>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</si>
  <si>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</si>
  <si>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</si>
  <si>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</si>
  <si>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</si>
  <si>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</si>
  <si>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</si>
  <si>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</si>
  <si>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</si>
  <si>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</si>
  <si>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</si>
  <si>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</si>
  <si>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</si>
  <si>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</si>
  <si>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</si>
  <si>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</si>
  <si>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</si>
  <si>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</si>
  <si>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</si>
  <si>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</si>
  <si>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</si>
  <si>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</si>
  <si>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</si>
  <si>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</si>
  <si>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</si>
  <si>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</si>
  <si>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</si>
  <si>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</si>
  <si>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</si>
  <si>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</si>
  <si>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</si>
  <si>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</si>
  <si>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</si>
  <si>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</si>
  <si>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</si>
  <si>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</si>
  <si>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</si>
  <si>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</si>
  <si>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</si>
  <si>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</si>
  <si>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</si>
  <si>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</si>
  <si>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</si>
  <si>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</si>
  <si>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</si>
  <si>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</si>
  <si>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</si>
  <si>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</si>
  <si>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</si>
  <si>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</si>
  <si>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</si>
  <si>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</si>
  <si>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</si>
  <si>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</si>
  <si>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</si>
  <si>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</si>
  <si>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</si>
  <si>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</si>
  <si>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</si>
  <si>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</si>
  <si>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</si>
  <si>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</si>
  <si>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</si>
  <si>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</si>
  <si>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</si>
  <si>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</si>
  <si>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</si>
  <si>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</si>
  <si>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</si>
  <si>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</si>
  <si>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</si>
  <si>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</si>
  <si>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</si>
  <si>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</si>
  <si>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</si>
  <si>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</si>
  <si>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</si>
  <si>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</si>
  <si>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</si>
  <si>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</si>
  <si>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</si>
  <si>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</si>
  <si>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</si>
  <si>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</si>
  <si>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</si>
  <si>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</si>
  <si>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</si>
  <si>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</si>
  <si>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</si>
  <si>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</si>
  <si>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</si>
  <si>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</si>
  <si>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</si>
  <si>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</si>
  <si>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</si>
  <si>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</si>
  <si>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</si>
  <si>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</si>
  <si>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</si>
  <si>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</si>
  <si>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</si>
  <si>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</si>
  <si>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</si>
  <si>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</si>
  <si>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</si>
  <si>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</si>
  <si>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</si>
  <si>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</si>
  <si>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</si>
  <si>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</si>
  <si>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</si>
  <si>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</si>
  <si>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</si>
  <si>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</si>
  <si>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</si>
  <si>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</si>
  <si>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</si>
  <si>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</si>
  <si>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</si>
  <si>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</si>
  <si>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</si>
  <si>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</si>
  <si>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</si>
  <si>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</si>
  <si>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</si>
  <si>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</si>
  <si>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</si>
  <si>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</si>
  <si>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</si>
  <si>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</si>
  <si>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</si>
  <si>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</si>
  <si>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</si>
  <si>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</si>
  <si>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</si>
  <si>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</si>
  <si>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</si>
  <si>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</si>
  <si>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</si>
  <si>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</si>
  <si>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</si>
  <si>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</si>
  <si>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</si>
  <si>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</si>
  <si>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</si>
  <si>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</si>
  <si>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</si>
  <si>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</si>
  <si>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</si>
  <si>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</si>
  <si>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</si>
  <si>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</si>
  <si>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</si>
  <si>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</si>
  <si>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</si>
  <si>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</si>
  <si>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</si>
  <si>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</si>
  <si>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</si>
  <si>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</si>
  <si>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</si>
  <si>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</si>
  <si>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</si>
  <si>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</si>
  <si>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</si>
  <si>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</si>
  <si>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</si>
  <si>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</si>
  <si>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</si>
  <si>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</si>
  <si>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</si>
  <si>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</si>
  <si>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</si>
  <si>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</si>
  <si>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</si>
  <si>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</si>
  <si>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</si>
  <si>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</si>
  <si>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</si>
  <si>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</si>
  <si>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</si>
  <si>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</si>
  <si>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</si>
  <si>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</si>
  <si>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</si>
  <si>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</si>
  <si>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</si>
  <si>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</si>
  <si>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</si>
  <si>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</si>
  <si>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</si>
  <si>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</si>
  <si>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</si>
  <si>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</si>
  <si>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</si>
  <si>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</si>
  <si>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</si>
  <si>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</si>
  <si>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</si>
  <si>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</si>
  <si>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</si>
  <si>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</si>
  <si>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</si>
  <si>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</si>
  <si>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</si>
  <si>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</si>
  <si>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</si>
  <si>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</si>
  <si>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</si>
  <si>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</si>
  <si>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</si>
  <si>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</si>
  <si>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</si>
  <si>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</si>
  <si>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</si>
  <si>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</si>
  <si>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</si>
  <si>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</si>
  <si>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</si>
  <si>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</si>
  <si>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</si>
  <si>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</si>
  <si>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</si>
  <si>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</si>
  <si>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</si>
  <si>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</si>
  <si>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</si>
  <si>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</si>
  <si>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</si>
  <si>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</si>
  <si>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</si>
  <si>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</si>
  <si>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</si>
  <si>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</si>
  <si>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</si>
  <si>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</si>
  <si>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</si>
  <si>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</si>
  <si>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</si>
  <si>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</si>
  <si>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</si>
  <si>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</si>
  <si>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</si>
  <si>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</si>
  <si>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</si>
  <si>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</si>
  <si>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</si>
  <si>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</si>
  <si>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</si>
  <si>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</si>
  <si>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</si>
  <si>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</si>
  <si>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</si>
  <si>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</si>
  <si>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</si>
  <si>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</si>
  <si>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</si>
  <si>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</si>
  <si>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</si>
  <si>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</si>
  <si>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</si>
  <si>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</si>
  <si>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</si>
  <si>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</si>
  <si>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</si>
  <si>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</si>
  <si>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</si>
  <si>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</si>
  <si>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</si>
  <si>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</si>
  <si>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</si>
  <si>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</si>
  <si>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</si>
  <si>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</si>
  <si>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</si>
  <si>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</si>
  <si>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</si>
  <si>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</si>
  <si>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</si>
  <si>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</si>
  <si>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</si>
  <si>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</si>
  <si>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</si>
  <si>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</si>
  <si>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</si>
  <si>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</si>
  <si>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</si>
  <si>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</si>
  <si>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</si>
  <si>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</si>
  <si>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</si>
  <si>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</si>
  <si>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</si>
  <si>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</si>
  <si>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</si>
  <si>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</si>
  <si>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</si>
  <si>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</si>
  <si>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</si>
  <si>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</si>
  <si>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</si>
  <si>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</si>
  <si>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</si>
  <si>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</si>
  <si>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</si>
  <si>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</si>
  <si>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</si>
  <si>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</si>
  <si>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</si>
  <si>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</si>
  <si>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</si>
  <si>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</si>
  <si>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</si>
  <si>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</si>
  <si>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</si>
  <si>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</si>
  <si>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</si>
  <si>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</si>
  <si>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</si>
  <si>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</si>
  <si>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</si>
  <si>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</si>
  <si>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</si>
  <si>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</si>
  <si>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</si>
  <si>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</si>
  <si>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</si>
  <si>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</si>
  <si>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</si>
  <si>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</si>
  <si>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</si>
  <si>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</si>
  <si>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</si>
  <si>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</si>
  <si>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</si>
  <si>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</si>
  <si>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</si>
  <si>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</si>
  <si>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</si>
  <si>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</si>
  <si>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</si>
  <si>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</si>
  <si>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</si>
  <si>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</si>
  <si>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</si>
  <si>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</si>
  <si>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</si>
  <si>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</si>
  <si>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</si>
  <si>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</si>
  <si>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</si>
  <si>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</si>
  <si>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</si>
  <si>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</si>
  <si>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</si>
  <si>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</si>
  <si>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</si>
  <si>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</si>
  <si>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</si>
  <si>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</si>
  <si>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</si>
  <si>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</si>
  <si>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</si>
  <si>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</si>
  <si>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</si>
  <si>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</si>
  <si>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</si>
  <si>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</si>
  <si>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</si>
  <si>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</si>
  <si>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</si>
  <si>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</si>
  <si>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</si>
  <si>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</si>
  <si>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</si>
  <si>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</si>
  <si>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</si>
  <si>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</si>
  <si>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</si>
  <si>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</si>
  <si>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</si>
  <si>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</si>
  <si>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</si>
  <si>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</si>
  <si>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</si>
  <si>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</si>
  <si>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</si>
  <si>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</si>
  <si>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</si>
  <si>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</si>
  <si>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</si>
  <si>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</si>
  <si>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</si>
  <si>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</si>
  <si>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</si>
  <si>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</si>
  <si>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</si>
  <si>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</si>
  <si>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</si>
  <si>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</si>
  <si>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</si>
  <si>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</si>
  <si>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</si>
  <si>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</si>
  <si>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</si>
  <si>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</si>
  <si>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</si>
  <si>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</si>
  <si>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</si>
  <si>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</si>
  <si>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</si>
  <si>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</si>
  <si>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</si>
  <si>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</si>
  <si>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</si>
  <si>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</si>
  <si>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</si>
  <si>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</si>
  <si>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</si>
  <si>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</si>
  <si>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</si>
  <si>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</si>
  <si>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</si>
  <si>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</si>
  <si>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</si>
  <si>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</si>
  <si>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</si>
  <si>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</si>
  <si>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</si>
  <si>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</si>
  <si>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</si>
  <si>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</si>
  <si>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</si>
  <si>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</si>
  <si>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</si>
  <si>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</si>
  <si>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</si>
  <si>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</si>
  <si>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</si>
  <si>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</si>
  <si>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</si>
  <si>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</si>
  <si>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</si>
  <si>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</si>
  <si>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</si>
  <si>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</si>
  <si>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</si>
  <si>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</si>
  <si>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</si>
  <si>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</si>
  <si>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</si>
  <si>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</si>
  <si>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</si>
  <si>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</si>
  <si>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</si>
  <si>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</si>
  <si>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</si>
  <si>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</si>
  <si>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</si>
  <si>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</si>
  <si>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</si>
  <si>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</si>
  <si>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</si>
  <si>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</si>
  <si>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</si>
  <si>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</si>
  <si>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</si>
  <si>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</si>
  <si>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</si>
  <si>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</si>
  <si>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</si>
  <si>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</si>
  <si>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</si>
  <si>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</si>
  <si>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</si>
  <si>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</si>
  <si>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</si>
  <si>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</si>
  <si>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</si>
  <si>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</si>
  <si>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</si>
  <si>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</si>
  <si>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</si>
  <si>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</si>
  <si>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</si>
  <si>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</si>
  <si>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</si>
  <si>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</si>
  <si>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</si>
  <si>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</si>
  <si>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</si>
  <si>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</si>
  <si>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</si>
  <si>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</si>
  <si>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</si>
  <si>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</si>
  <si>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</si>
  <si>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</si>
  <si>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</si>
  <si>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</si>
  <si>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</si>
  <si>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</si>
  <si>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</si>
  <si>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</si>
  <si>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</si>
  <si>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</si>
  <si>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</si>
  <si>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</si>
  <si>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</si>
  <si>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</si>
  <si>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</si>
  <si>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</si>
  <si>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</si>
  <si>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</si>
  <si>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</si>
  <si>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</si>
  <si>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</si>
  <si>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</si>
  <si>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</si>
  <si>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</si>
  <si>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</si>
  <si>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</si>
  <si>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</si>
  <si>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</si>
  <si>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</si>
  <si>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</si>
  <si>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</si>
  <si>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</si>
  <si>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</si>
  <si>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</si>
  <si>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</si>
  <si>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</si>
  <si>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</si>
  <si>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</si>
  <si>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</si>
  <si>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</si>
  <si>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</si>
  <si>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</si>
  <si>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</si>
  <si>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</si>
  <si>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</si>
  <si>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</si>
  <si>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</si>
  <si>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</si>
  <si>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</si>
  <si>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</si>
  <si>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</si>
  <si>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</si>
  <si>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</si>
  <si>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</si>
  <si>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</si>
  <si>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</si>
  <si>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</si>
  <si>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</si>
  <si>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</si>
  <si>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</si>
  <si>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</si>
  <si>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</si>
  <si>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</si>
  <si>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</si>
  <si>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</si>
  <si>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</si>
  <si>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</si>
  <si>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</si>
  <si>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</si>
  <si>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</si>
  <si>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</si>
  <si>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</si>
  <si>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</si>
  <si>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</si>
  <si>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</si>
  <si>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</si>
  <si>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</si>
  <si>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</si>
  <si>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</si>
  <si>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</si>
  <si>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</si>
  <si>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</si>
  <si>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</si>
  <si>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</si>
  <si>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</si>
  <si>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</si>
  <si>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</si>
  <si>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</si>
  <si>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</si>
  <si>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</si>
  <si>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</si>
  <si>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</si>
  <si>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</si>
  <si>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</si>
  <si>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</si>
  <si>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</si>
  <si>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</si>
  <si>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</si>
  <si>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</si>
  <si>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</si>
  <si>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</si>
  <si>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</si>
  <si>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</si>
  <si>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</si>
  <si>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</si>
  <si>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</si>
  <si>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</si>
  <si>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</si>
  <si>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</si>
  <si>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</si>
  <si>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</si>
  <si>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</si>
  <si>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</si>
  <si>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</si>
  <si>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</si>
  <si>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</si>
  <si>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</si>
  <si>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</si>
  <si>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</si>
  <si>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</si>
  <si>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</si>
  <si>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</si>
  <si>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</si>
  <si>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</si>
  <si>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</si>
  <si>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</si>
  <si>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</si>
  <si>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</si>
  <si>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</si>
  <si>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</si>
  <si>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</si>
  <si>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</si>
  <si>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</si>
  <si>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</si>
  <si>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</si>
  <si>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</si>
  <si>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</si>
  <si>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</si>
  <si>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</si>
  <si>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</si>
  <si>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</si>
  <si>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</si>
  <si>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</si>
  <si>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</si>
  <si>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</si>
  <si>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</si>
  <si>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</si>
  <si>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</si>
  <si>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</si>
  <si>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</si>
  <si>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</si>
  <si>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</si>
  <si>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</si>
  <si>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</si>
  <si>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</si>
  <si>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</si>
  <si>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</si>
  <si>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</si>
  <si>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</si>
  <si>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</si>
  <si>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</si>
  <si>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</si>
  <si>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</si>
  <si>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</si>
  <si>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</si>
  <si>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</si>
  <si>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</si>
  <si>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</si>
  <si>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</si>
  <si>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</si>
  <si>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</si>
  <si>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</si>
  <si>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</si>
  <si>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</si>
  <si>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</si>
  <si>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</si>
  <si>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</si>
  <si>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</si>
  <si>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</si>
  <si>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</si>
  <si>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</si>
  <si>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</si>
  <si>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</si>
  <si>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</si>
  <si>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</si>
  <si>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</si>
  <si>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</si>
  <si>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</si>
  <si>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</si>
  <si>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</si>
  <si>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</si>
  <si>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</si>
  <si>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</si>
  <si>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</si>
  <si>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</si>
  <si>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</si>
  <si>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</si>
  <si>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</si>
  <si>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</si>
  <si>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</si>
  <si>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</si>
  <si>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</si>
  <si>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</si>
  <si>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</si>
  <si>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</si>
  <si>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</si>
  <si>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</si>
  <si>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</si>
  <si>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</si>
  <si>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</si>
  <si>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</si>
  <si>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</si>
  <si>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</si>
  <si>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</si>
  <si>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</si>
  <si>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</si>
  <si>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</si>
  <si>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</si>
  <si>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</si>
  <si>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</si>
  <si>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</si>
  <si>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</si>
  <si>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</si>
  <si>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</si>
  <si>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</si>
  <si>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</si>
  <si>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</si>
  <si>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</si>
  <si>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</si>
  <si>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</si>
  <si>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</si>
  <si>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</si>
  <si>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</si>
  <si>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</si>
  <si>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</si>
  <si>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</si>
  <si>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</si>
  <si>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</si>
  <si>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</si>
  <si>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</si>
  <si>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</si>
  <si>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</si>
  <si>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</si>
  <si>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</si>
  <si>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</si>
  <si>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</si>
  <si>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</si>
  <si>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</si>
  <si>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</si>
  <si>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</si>
  <si>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</si>
  <si>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</si>
  <si>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</si>
  <si>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</si>
  <si>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</si>
  <si>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</si>
  <si>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</si>
  <si>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</si>
  <si>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</si>
  <si>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</si>
  <si>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</si>
  <si>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</si>
  <si>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</si>
  <si>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</si>
  <si>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</si>
  <si>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</si>
  <si>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</si>
  <si>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</si>
  <si>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</si>
  <si>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</si>
  <si>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</si>
  <si>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</si>
  <si>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</si>
  <si>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</si>
  <si>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</si>
  <si>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</si>
  <si>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</si>
  <si>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</si>
  <si>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</si>
  <si>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</si>
  <si>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</si>
  <si>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</si>
  <si>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</si>
  <si>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</si>
  <si>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</si>
  <si>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</si>
  <si>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</si>
  <si>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</si>
  <si>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</si>
  <si>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</si>
  <si>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</si>
  <si>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</si>
  <si>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</si>
  <si>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</si>
  <si>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</si>
  <si>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</si>
  <si>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</si>
  <si>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</si>
  <si>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</si>
  <si>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</si>
  <si>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</si>
  <si>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</si>
  <si>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</si>
  <si>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</si>
  <si>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</si>
  <si>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</si>
  <si>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</si>
  <si>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</si>
  <si>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</si>
  <si>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</si>
  <si>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</si>
  <si>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</si>
  <si>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</si>
  <si>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</si>
  <si>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</si>
  <si>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</si>
  <si>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</si>
  <si>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</si>
  <si>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</si>
  <si>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</si>
  <si>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</si>
  <si>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</si>
  <si>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</si>
  <si>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</si>
  <si>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</si>
  <si>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</si>
  <si>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</si>
  <si>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</si>
  <si>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</si>
  <si>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</si>
  <si>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</si>
  <si>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</si>
  <si>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</si>
  <si>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</si>
  <si>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</si>
  <si>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</si>
  <si>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</si>
  <si>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</si>
  <si>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</si>
  <si>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</si>
  <si>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</si>
  <si>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</si>
  <si>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</si>
  <si>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</si>
  <si>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</si>
  <si>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</si>
  <si>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</si>
  <si>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</si>
  <si>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</si>
  <si>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</si>
  <si>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</si>
  <si>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</si>
  <si>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</si>
  <si>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</si>
  <si>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</si>
  <si>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</si>
  <si>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</si>
  <si>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</si>
  <si>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</si>
  <si>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</si>
  <si>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</si>
  <si>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</si>
  <si>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</si>
  <si>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</si>
  <si>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</si>
  <si>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</si>
  <si>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</si>
  <si>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</si>
  <si>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</si>
  <si>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</si>
  <si>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</si>
  <si>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</si>
  <si>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</si>
  <si>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</si>
  <si>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</si>
  <si>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</si>
  <si>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</si>
  <si>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</si>
  <si>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</si>
  <si>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</si>
  <si>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</si>
  <si>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</si>
  <si>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</si>
  <si>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</si>
  <si>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</si>
  <si>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</si>
  <si>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</si>
  <si>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</si>
  <si>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</si>
  <si>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</si>
  <si>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</si>
  <si>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</si>
  <si>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</si>
  <si>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</si>
  <si>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</si>
  <si>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</si>
  <si>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</si>
  <si>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</si>
  <si>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</si>
  <si>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</si>
  <si>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</si>
  <si>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</si>
  <si>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</si>
  <si>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</si>
  <si>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</si>
  <si>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</si>
  <si>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</si>
  <si>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</si>
  <si>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</si>
  <si>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</si>
  <si>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</si>
  <si>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</si>
  <si>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</si>
  <si>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</si>
  <si>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</si>
  <si>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</si>
  <si>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</si>
  <si>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</si>
  <si>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</si>
  <si>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</si>
  <si>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</si>
  <si>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</si>
  <si>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</si>
  <si>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</si>
  <si>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</si>
  <si>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</si>
  <si>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</si>
  <si>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</si>
  <si>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</si>
  <si>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</si>
  <si>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</si>
  <si>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</si>
  <si>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</si>
  <si>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</si>
  <si>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</si>
  <si>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</si>
  <si>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</si>
  <si>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</si>
  <si>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</si>
  <si>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</si>
  <si>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</si>
  <si>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</si>
  <si>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</si>
  <si>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</si>
  <si>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</si>
  <si>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</si>
  <si>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</si>
  <si>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</si>
  <si>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</si>
  <si>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</si>
  <si>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</si>
  <si>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</si>
  <si>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</si>
  <si>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</si>
  <si>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</si>
  <si>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</si>
  <si>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</si>
  <si>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</si>
  <si>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</si>
  <si>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</si>
  <si>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</si>
  <si>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</si>
  <si>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</si>
  <si>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</si>
  <si>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</si>
  <si>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</si>
  <si>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</si>
  <si>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</si>
  <si>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</si>
  <si>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</si>
  <si>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</si>
  <si>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</si>
  <si>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</si>
  <si>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</si>
  <si>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</si>
  <si>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</si>
  <si>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</si>
  <si>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</si>
  <si>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</si>
  <si>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</si>
  <si>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</si>
  <si>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</si>
  <si>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</si>
  <si>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</si>
  <si>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</si>
  <si>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</si>
  <si>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</si>
  <si>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</si>
  <si>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</si>
  <si>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</si>
  <si>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</si>
  <si>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</si>
  <si>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</si>
  <si>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</si>
  <si>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</si>
  <si>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</si>
  <si>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</si>
  <si>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</si>
  <si>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</si>
  <si>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</si>
  <si>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</si>
  <si>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</si>
  <si>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</si>
  <si>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</si>
  <si>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</si>
  <si>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</si>
  <si>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</si>
  <si>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</si>
  <si>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</si>
  <si>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</si>
  <si>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</si>
  <si>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</si>
  <si>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</si>
  <si>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</si>
  <si>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</si>
  <si>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</si>
  <si>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</si>
  <si>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</si>
  <si>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</si>
  <si>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</si>
  <si>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</si>
  <si>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</si>
  <si>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</si>
  <si>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</si>
  <si>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</si>
  <si>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</si>
  <si>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</si>
  <si>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</si>
  <si>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</si>
  <si>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</si>
  <si>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</si>
  <si>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</si>
  <si>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</si>
  <si>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</si>
  <si>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</si>
  <si>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</si>
  <si>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</si>
  <si>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</si>
  <si>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</si>
  <si>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</si>
  <si>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</si>
  <si>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</si>
  <si>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</si>
  <si>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</si>
  <si>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</si>
  <si>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</si>
  <si>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</si>
  <si>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</si>
  <si>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</si>
  <si>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</si>
  <si>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</si>
  <si>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</si>
  <si>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</si>
  <si>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</si>
  <si>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</si>
  <si>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</si>
  <si>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</si>
  <si>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</si>
  <si>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</si>
  <si>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</si>
  <si>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</si>
  <si>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</si>
  <si>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</si>
  <si>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</si>
  <si>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</si>
  <si>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</si>
  <si>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</si>
  <si>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</si>
  <si>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</si>
  <si>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</si>
  <si>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</si>
  <si>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</si>
  <si>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</si>
  <si>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</si>
  <si>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</si>
  <si>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</si>
  <si>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</si>
  <si>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</si>
  <si>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</si>
  <si>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</si>
  <si>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</si>
  <si>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</si>
  <si>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</si>
  <si>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</si>
  <si>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</si>
  <si>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</si>
  <si>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</si>
  <si>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</si>
  <si>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</si>
  <si>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</si>
  <si>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</si>
  <si>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</si>
  <si>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</si>
  <si>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</si>
  <si>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</si>
  <si>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</si>
  <si>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</si>
  <si>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</si>
  <si>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</si>
  <si>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</si>
  <si>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</si>
  <si>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</si>
  <si>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</si>
  <si>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</si>
  <si>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</si>
  <si>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</si>
  <si>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</si>
  <si>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</si>
  <si>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</si>
  <si>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</si>
  <si>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</si>
  <si>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</si>
  <si>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</si>
  <si>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</si>
  <si>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</si>
  <si>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</si>
  <si>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</si>
  <si>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</si>
  <si>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</si>
  <si>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</si>
  <si>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</si>
  <si>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</si>
  <si>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</si>
  <si>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</si>
  <si>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</si>
  <si>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</si>
  <si>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</si>
  <si>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</si>
  <si>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</si>
  <si>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</si>
  <si>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</si>
  <si>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</si>
  <si>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</si>
  <si>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</si>
  <si>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</si>
  <si>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</si>
  <si>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</si>
  <si>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</si>
  <si>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</si>
  <si>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</si>
  <si>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</si>
  <si>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</si>
  <si>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</si>
  <si>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</si>
  <si>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</si>
  <si>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</si>
  <si>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</si>
  <si>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</si>
  <si>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</si>
  <si>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</si>
  <si>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</si>
  <si>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</si>
  <si>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</si>
  <si>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</si>
  <si>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</si>
  <si>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</si>
  <si>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</si>
  <si>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</si>
  <si>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</si>
  <si>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</si>
  <si>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</si>
  <si>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</si>
  <si>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</si>
  <si>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</si>
  <si>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</si>
  <si>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</si>
  <si>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</si>
  <si>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</si>
  <si>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</si>
  <si>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</si>
  <si>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</si>
  <si>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</si>
  <si>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</si>
  <si>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</si>
  <si>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</si>
  <si>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</si>
  <si>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</si>
  <si>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</si>
  <si>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</si>
  <si>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</si>
  <si>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</si>
  <si>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</si>
  <si>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</si>
  <si>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</si>
  <si>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</si>
  <si>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</si>
  <si>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</si>
  <si>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</si>
  <si>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</si>
  <si>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</si>
  <si>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</si>
  <si>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</si>
  <si>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</si>
  <si>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</si>
  <si>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</si>
  <si>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</si>
  <si>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</si>
  <si>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</si>
  <si>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</si>
  <si>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</si>
  <si>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</si>
  <si>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</si>
  <si>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</si>
  <si>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</si>
  <si>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</si>
  <si>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</si>
  <si>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</si>
  <si>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</si>
  <si>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</si>
  <si>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</si>
  <si>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</si>
  <si>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</si>
  <si>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</si>
  <si>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</si>
  <si>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</si>
  <si>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</si>
  <si>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</si>
  <si>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</si>
  <si>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</si>
  <si>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</si>
  <si>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</si>
  <si>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</si>
  <si>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</si>
  <si>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</si>
  <si>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</si>
  <si>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</si>
  <si>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</si>
  <si>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</si>
  <si>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</si>
  <si>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</si>
  <si>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</si>
  <si>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</si>
  <si>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</si>
  <si>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</si>
  <si>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</si>
  <si>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</si>
  <si>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</si>
  <si>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</si>
  <si>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</si>
  <si>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</si>
  <si>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</si>
  <si>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</si>
  <si>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</si>
  <si>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</si>
  <si>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</si>
  <si>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</si>
  <si>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</si>
  <si>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</si>
  <si>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</si>
  <si>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</si>
  <si>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</si>
  <si>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</si>
  <si>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</si>
  <si>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</si>
  <si>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</si>
  <si>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</si>
  <si>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</si>
  <si>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</si>
  <si>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</si>
  <si>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</si>
  <si>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</si>
  <si>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</si>
  <si>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</si>
  <si>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</si>
  <si>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</si>
  <si>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</si>
  <si>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</si>
  <si>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</si>
  <si>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</si>
  <si>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</si>
  <si>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</si>
  <si>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</si>
  <si>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</si>
  <si>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</si>
  <si>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</si>
  <si>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</si>
  <si>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</si>
  <si>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</si>
  <si>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</si>
  <si>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</si>
  <si>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</si>
  <si>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</si>
  <si>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</si>
  <si>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</si>
  <si>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</si>
  <si>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</si>
  <si>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</si>
  <si>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</si>
  <si>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</si>
  <si>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</si>
  <si>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</si>
  <si>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</si>
  <si>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</si>
  <si>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</si>
  <si>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</si>
  <si>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</si>
  <si>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</si>
  <si>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</si>
  <si>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</si>
  <si>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</si>
  <si>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</si>
  <si>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</si>
  <si>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</si>
  <si>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</si>
  <si>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</si>
  <si>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</si>
  <si>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</si>
  <si>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</si>
  <si>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</si>
  <si>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</si>
  <si>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</si>
  <si>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</si>
  <si>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</si>
  <si>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</si>
  <si>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</si>
  <si>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</si>
  <si>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</si>
  <si>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</si>
  <si>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</si>
  <si>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</si>
  <si>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</si>
  <si>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</si>
  <si>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</si>
  <si>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</si>
  <si>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</si>
  <si>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</si>
  <si>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</si>
  <si>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</si>
  <si>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</si>
  <si>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</si>
  <si>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</si>
  <si>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</si>
  <si>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</si>
  <si>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</si>
  <si>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</si>
  <si>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</si>
  <si>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</si>
  <si>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</si>
  <si>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</si>
  <si>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</si>
  <si>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</si>
  <si>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</si>
  <si>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</si>
  <si>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</si>
  <si>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</si>
  <si>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</si>
  <si>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</si>
  <si>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</si>
  <si>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</si>
  <si>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</si>
  <si>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</si>
  <si>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</si>
  <si>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</si>
  <si>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</si>
  <si>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</si>
  <si>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</si>
  <si>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</si>
  <si>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</si>
  <si>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</si>
  <si>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</si>
  <si>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</si>
  <si>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</si>
  <si>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</si>
  <si>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</si>
  <si>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</si>
  <si>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</si>
  <si>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</si>
  <si>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</si>
  <si>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</si>
  <si>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</si>
  <si>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</si>
  <si>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</si>
  <si>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</si>
  <si>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</si>
  <si>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</si>
  <si>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</si>
  <si>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</si>
  <si>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</si>
  <si>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</si>
  <si>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</si>
  <si>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</si>
  <si>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</si>
  <si>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</si>
  <si>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</si>
  <si>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</si>
  <si>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</si>
  <si>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</si>
  <si>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</si>
  <si>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</si>
  <si>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</si>
  <si>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</si>
  <si>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</si>
  <si>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</si>
  <si>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</si>
  <si>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</si>
  <si>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</si>
  <si>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</si>
  <si>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</si>
  <si>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</si>
  <si>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</si>
  <si>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</si>
  <si>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</si>
  <si>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</si>
  <si>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</si>
  <si>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</si>
  <si>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</si>
  <si>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</si>
  <si>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</si>
  <si>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</si>
  <si>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</si>
  <si>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</si>
  <si>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</si>
  <si>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</si>
  <si>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</si>
  <si>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</si>
  <si>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</si>
  <si>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</si>
  <si>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</si>
  <si>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</si>
  <si>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</si>
  <si>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</si>
  <si>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</si>
  <si>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</si>
  <si>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</si>
  <si>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</si>
  <si>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</si>
  <si>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</si>
  <si>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</si>
  <si>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</si>
  <si>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</si>
  <si>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</si>
  <si>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</si>
  <si>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</si>
  <si>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</si>
  <si>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</si>
  <si>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</si>
  <si>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</si>
  <si>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</si>
  <si>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</si>
  <si>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</si>
  <si>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</si>
  <si>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</si>
  <si>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</si>
  <si>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</si>
  <si>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</si>
  <si>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</si>
  <si>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</si>
  <si>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</si>
  <si>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</si>
  <si>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</si>
  <si>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</si>
  <si>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</si>
  <si>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</si>
  <si>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</si>
  <si>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</si>
  <si>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</si>
  <si>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</si>
  <si>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</si>
  <si>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</si>
  <si>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</si>
  <si>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</si>
  <si>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</si>
  <si>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</si>
  <si>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</si>
  <si>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</si>
  <si>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</si>
  <si>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</si>
  <si>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</si>
  <si>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</si>
  <si>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</si>
  <si>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</si>
  <si>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</si>
  <si>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</si>
  <si>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</si>
  <si>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</si>
  <si>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</si>
  <si>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</si>
  <si>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</si>
  <si>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</si>
  <si>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</si>
  <si>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</si>
  <si>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</si>
  <si>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</si>
  <si>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</si>
  <si>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</si>
  <si>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</si>
  <si>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</si>
  <si>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</si>
  <si>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</si>
  <si>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</si>
  <si>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</si>
  <si>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</si>
  <si>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</si>
  <si>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</si>
  <si>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</si>
  <si>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</si>
  <si>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</si>
  <si>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</si>
  <si>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</si>
  <si>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</si>
  <si>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</si>
  <si>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</si>
  <si>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</si>
  <si>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</si>
  <si>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</si>
  <si>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</si>
  <si>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</si>
  <si>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</si>
  <si>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</si>
  <si>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</si>
  <si>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</si>
  <si>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</si>
  <si>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</si>
  <si>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</si>
  <si>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</si>
  <si>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</si>
  <si>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</si>
  <si>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</si>
  <si>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</si>
  <si>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</si>
  <si>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</si>
  <si>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</si>
  <si>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</si>
  <si>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</si>
  <si>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</si>
  <si>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</si>
  <si>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</si>
  <si>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</si>
  <si>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</si>
  <si>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</si>
  <si>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</si>
  <si>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</si>
  <si>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</si>
  <si>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</si>
  <si>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</si>
  <si>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</si>
  <si>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</si>
  <si>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</si>
  <si>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</si>
  <si>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</si>
  <si>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</si>
  <si>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</si>
  <si>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</si>
  <si>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</si>
  <si>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</si>
  <si>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</si>
  <si>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</si>
  <si>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</si>
  <si>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</si>
  <si>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</si>
  <si>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</si>
  <si>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</si>
  <si>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</si>
  <si>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</si>
  <si>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</si>
  <si>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</si>
  <si>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</si>
  <si>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</si>
  <si>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</si>
  <si>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</si>
  <si>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</si>
  <si>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</si>
  <si>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</si>
  <si>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</si>
  <si>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</si>
  <si>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</si>
  <si>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</si>
  <si>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</si>
  <si>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</si>
  <si>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</si>
  <si>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</si>
  <si>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</si>
  <si>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</si>
  <si>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</si>
  <si>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</si>
  <si>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</si>
  <si>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</si>
  <si>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</si>
  <si>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</si>
  <si>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</si>
  <si>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</si>
  <si>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</si>
  <si>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</si>
  <si>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</si>
  <si>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</si>
  <si>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</si>
  <si>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</si>
  <si>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</si>
  <si>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</si>
  <si>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</si>
  <si>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</si>
  <si>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</si>
  <si>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</si>
  <si>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</si>
  <si>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</si>
  <si>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</si>
  <si>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</si>
  <si>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</si>
  <si>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</si>
  <si>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</si>
  <si>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</si>
  <si>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</si>
  <si>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</si>
  <si>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</si>
  <si>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</si>
  <si>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</si>
  <si>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</si>
  <si>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</si>
  <si>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</si>
  <si>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</si>
  <si>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</si>
  <si>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</si>
  <si>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</si>
  <si>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</si>
  <si>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</si>
  <si>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</si>
  <si>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</si>
  <si>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</si>
  <si>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</si>
  <si>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</si>
  <si>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</si>
  <si>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</si>
  <si>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</si>
  <si>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</si>
  <si>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</si>
  <si>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</si>
  <si>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</si>
  <si>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</si>
  <si>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</si>
  <si>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</si>
  <si>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</si>
  <si>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</si>
  <si>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</si>
  <si>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</si>
  <si>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</si>
  <si>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</si>
  <si>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</si>
  <si>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</si>
  <si>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</si>
  <si>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</si>
  <si>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</si>
  <si>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</si>
  <si>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</si>
  <si>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</si>
  <si>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</si>
  <si>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</si>
  <si>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</si>
  <si>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</si>
  <si>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</si>
  <si>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</si>
  <si>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</si>
  <si>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</si>
  <si>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</si>
  <si>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</si>
  <si>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</si>
  <si>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</si>
  <si>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</si>
  <si>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</si>
  <si>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</si>
  <si>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</si>
  <si>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</si>
  <si>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</si>
  <si>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</si>
  <si>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</si>
  <si>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</si>
  <si>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</si>
  <si>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</si>
  <si>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</si>
  <si>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</si>
  <si>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</si>
  <si>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</si>
  <si>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</si>
  <si>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</si>
  <si>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</si>
  <si>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</si>
  <si>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</si>
  <si>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</si>
  <si>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</si>
  <si>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</si>
  <si>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</si>
  <si>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</si>
  <si>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</si>
  <si>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</si>
  <si>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</si>
  <si>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</si>
  <si>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</si>
  <si>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</si>
  <si>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</si>
  <si>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</si>
  <si>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</si>
  <si>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</si>
  <si>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</si>
  <si>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</si>
  <si>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</si>
  <si>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</si>
  <si>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</si>
  <si>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</si>
  <si>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</si>
  <si>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</si>
  <si>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</si>
  <si>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</si>
  <si>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</si>
  <si>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</si>
  <si>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</si>
  <si>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</si>
  <si>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</si>
  <si>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</si>
  <si>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</si>
  <si>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</si>
  <si>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</si>
  <si>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</si>
  <si>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</si>
  <si>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</si>
  <si>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</si>
  <si>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</si>
  <si>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</si>
  <si>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</si>
  <si>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</si>
  <si>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</si>
  <si>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</si>
  <si>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</si>
  <si>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</si>
  <si>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</si>
  <si>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</si>
  <si>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</si>
  <si>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</si>
  <si>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</si>
  <si>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</si>
  <si>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</si>
  <si>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</si>
  <si>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</si>
  <si>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</si>
  <si>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</si>
  <si>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</si>
  <si>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</si>
  <si>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</si>
  <si>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</si>
  <si>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</si>
  <si>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</si>
  <si>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</si>
  <si>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</si>
  <si>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</si>
  <si>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</si>
  <si>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</si>
  <si>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</si>
  <si>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</si>
  <si>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</si>
  <si>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</si>
  <si>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</si>
  <si>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</si>
  <si>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</si>
  <si>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</si>
  <si>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</si>
  <si>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</si>
  <si>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</si>
  <si>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</si>
  <si>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</si>
  <si>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</si>
  <si>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</si>
  <si>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</si>
  <si>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</si>
  <si>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</si>
  <si>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</si>
  <si>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</si>
  <si>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</si>
  <si>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</si>
  <si>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</si>
  <si>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</si>
  <si>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</si>
  <si>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</si>
  <si>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</si>
  <si>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</si>
  <si>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</si>
  <si>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</si>
  <si>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</si>
  <si>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</si>
  <si>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</si>
  <si>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</si>
  <si>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</si>
  <si>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</si>
  <si>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</si>
  <si>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</si>
  <si>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</si>
  <si>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</si>
  <si>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</si>
  <si>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</si>
  <si>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</si>
  <si>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</si>
  <si>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</si>
  <si>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</si>
  <si>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</si>
  <si>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</si>
  <si>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</si>
  <si>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</si>
  <si>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</si>
  <si>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</si>
  <si>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</si>
  <si>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</si>
  <si>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</si>
  <si>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</si>
  <si>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</si>
  <si>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</si>
  <si>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</si>
  <si>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</si>
  <si>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</si>
  <si>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</si>
  <si>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</si>
  <si>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</si>
  <si>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</si>
  <si>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</si>
  <si>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</si>
  <si>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</si>
  <si>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</si>
  <si>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</si>
  <si>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</si>
  <si>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</si>
  <si>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</si>
  <si>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</si>
  <si>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</si>
  <si>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</si>
  <si>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</si>
  <si>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</si>
  <si>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</si>
  <si>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</si>
  <si>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</si>
  <si>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</si>
  <si>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</si>
  <si>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</si>
  <si>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</si>
  <si>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</si>
  <si>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</si>
  <si>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</si>
  <si>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</si>
  <si>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</si>
  <si>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</si>
  <si>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</si>
  <si>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</si>
  <si>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</si>
  <si>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</si>
  <si>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</si>
  <si>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</si>
  <si>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</si>
  <si>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</si>
  <si>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</si>
  <si>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</si>
  <si>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</si>
  <si>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</si>
  <si>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</si>
  <si>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</si>
  <si>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</si>
  <si>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</si>
  <si>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</si>
  <si>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</si>
  <si>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</si>
  <si>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</si>
  <si>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</si>
  <si>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</si>
  <si>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</si>
  <si>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</si>
  <si>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</si>
  <si>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</si>
  <si>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</si>
  <si>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</si>
  <si>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</si>
  <si>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</si>
  <si>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</si>
  <si>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</si>
  <si>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</si>
  <si>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</si>
  <si>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</si>
  <si>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</si>
  <si>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</si>
  <si>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</si>
  <si>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</si>
  <si>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</si>
  <si>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</si>
  <si>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</si>
  <si>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</si>
  <si>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</si>
  <si>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</si>
  <si>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</si>
  <si>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</si>
  <si>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</si>
  <si>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</si>
  <si>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</si>
  <si>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</si>
  <si>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</si>
  <si>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</si>
  <si>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</si>
  <si>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</si>
  <si>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</si>
  <si>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</si>
  <si>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</si>
  <si>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</si>
  <si>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</si>
  <si>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</si>
  <si>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</si>
  <si>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</si>
  <si>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</si>
  <si>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</si>
  <si>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</si>
  <si>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</si>
  <si>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</si>
  <si>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</si>
  <si>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</si>
  <si>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</si>
  <si>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</si>
  <si>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</si>
  <si>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</si>
  <si>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</si>
  <si>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</si>
  <si>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</si>
  <si>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</si>
  <si>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</si>
  <si>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</si>
  <si>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</si>
  <si>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</si>
  <si>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</si>
  <si>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</si>
  <si>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</si>
  <si>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</si>
  <si>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</si>
  <si>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</si>
  <si>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</si>
  <si>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</si>
  <si>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</si>
  <si>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</si>
  <si>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</si>
  <si>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</si>
  <si>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</si>
  <si>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</si>
  <si>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</si>
  <si>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</si>
  <si>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</si>
  <si>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</si>
  <si>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</si>
  <si>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</si>
  <si>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</si>
  <si>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</si>
  <si>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</si>
  <si>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</si>
  <si>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</si>
  <si>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</si>
  <si>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</si>
  <si>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</si>
  <si>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</si>
  <si>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</si>
  <si>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</si>
  <si>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</si>
  <si>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</si>
  <si>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</si>
  <si>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</si>
  <si>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</si>
  <si>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</si>
  <si>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</si>
  <si>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</si>
  <si>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</si>
  <si>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</si>
  <si>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</si>
  <si>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</si>
  <si>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</si>
  <si>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</si>
  <si>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</si>
  <si>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</si>
  <si>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</si>
  <si>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</si>
  <si>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</si>
  <si>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</si>
  <si>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</si>
  <si>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</si>
  <si>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</si>
  <si>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</si>
  <si>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</si>
  <si>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</si>
  <si>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</si>
  <si>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</si>
  <si>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</si>
  <si>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</si>
  <si>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</si>
  <si>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</si>
  <si>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</si>
  <si>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</si>
  <si>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</si>
  <si>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</si>
  <si>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</si>
  <si>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</si>
  <si>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</si>
  <si>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</si>
  <si>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</si>
  <si>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</si>
  <si>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</si>
  <si>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</si>
  <si>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</si>
  <si>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</si>
  <si>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</si>
  <si>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</si>
  <si>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</si>
  <si>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</si>
  <si>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</si>
  <si>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</si>
  <si>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</si>
  <si>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</si>
  <si>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</si>
  <si>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</si>
  <si>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</si>
  <si>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</si>
  <si>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</si>
  <si>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</si>
  <si>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</si>
  <si>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</si>
  <si>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</si>
  <si>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</si>
  <si>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</si>
  <si>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</si>
  <si>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</si>
  <si>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</si>
  <si>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</si>
  <si>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</si>
  <si>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</si>
  <si>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</si>
  <si>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</si>
  <si>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</si>
  <si>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</si>
  <si>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</si>
  <si>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</si>
  <si>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</si>
  <si>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</si>
  <si>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</si>
  <si>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</si>
  <si>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</si>
  <si>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</si>
  <si>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</si>
  <si>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</si>
  <si>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</si>
  <si>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</si>
  <si>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</si>
  <si>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</si>
  <si>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</si>
  <si>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</si>
  <si>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</si>
  <si>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</si>
  <si>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</si>
  <si>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</si>
  <si>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</si>
  <si>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</si>
  <si>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</si>
  <si>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</si>
  <si>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</si>
  <si>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</si>
  <si>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</si>
  <si>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</si>
  <si>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</si>
  <si>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</si>
  <si>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</si>
  <si>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</si>
  <si>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</si>
  <si>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</si>
  <si>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</si>
  <si>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</si>
  <si>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</si>
  <si>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</si>
  <si>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</si>
  <si>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</si>
  <si>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</si>
  <si>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</si>
  <si>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</si>
  <si>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</si>
  <si>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</si>
  <si>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</si>
  <si>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</si>
  <si>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</si>
  <si>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</si>
  <si>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</si>
  <si>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</si>
  <si>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</si>
  <si>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</si>
  <si>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</si>
  <si>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</si>
  <si>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</si>
  <si>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</si>
  <si>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</si>
  <si>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</si>
  <si>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</si>
  <si>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</si>
  <si>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</si>
  <si>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</si>
  <si>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</si>
  <si>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</si>
  <si>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</si>
  <si>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</si>
  <si>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</si>
  <si>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</si>
  <si>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</si>
  <si>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</si>
  <si>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</si>
  <si>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</si>
  <si>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</si>
  <si>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</si>
  <si>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</si>
  <si>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</si>
  <si>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</si>
  <si>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</si>
  <si>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</si>
  <si>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</si>
  <si>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</si>
  <si>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</si>
  <si>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</si>
  <si>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</si>
  <si>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</si>
  <si>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</si>
  <si>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</si>
  <si>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</si>
  <si>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</si>
  <si>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</si>
  <si>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</si>
  <si>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</si>
  <si>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</si>
  <si>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</si>
  <si>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</si>
  <si>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</si>
  <si>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</si>
  <si>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</si>
  <si>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</si>
  <si>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</si>
  <si>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</si>
  <si>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</si>
  <si>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</si>
  <si>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</si>
  <si>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</si>
  <si>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</si>
  <si>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</si>
  <si>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</si>
  <si>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</si>
  <si>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</si>
  <si>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</si>
  <si>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</si>
  <si>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</si>
  <si>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</si>
  <si>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</si>
  <si>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</si>
  <si>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</si>
  <si>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</si>
  <si>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</si>
  <si>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</si>
  <si>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</si>
  <si>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</si>
  <si>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</si>
  <si>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</si>
  <si>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</si>
  <si>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</si>
  <si>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</si>
  <si>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</si>
  <si>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</si>
  <si>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</si>
  <si>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</si>
  <si>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</si>
  <si>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</si>
  <si>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</si>
  <si>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</si>
  <si>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</si>
  <si>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</si>
  <si>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</si>
  <si>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</si>
  <si>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</si>
  <si>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</si>
  <si>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</si>
  <si>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</si>
  <si>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</si>
  <si>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</si>
  <si>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</si>
  <si>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</si>
  <si>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</si>
  <si>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</si>
  <si>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</si>
  <si>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</si>
  <si>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</si>
  <si>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</si>
  <si>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</si>
  <si>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</si>
  <si>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</si>
  <si>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</si>
  <si>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</si>
  <si>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</si>
  <si>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</si>
  <si>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</si>
  <si>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</si>
  <si>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</si>
  <si>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</si>
  <si>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</si>
  <si>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</si>
  <si>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</si>
  <si>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</si>
  <si>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</si>
  <si>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</si>
  <si>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</si>
  <si>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</si>
  <si>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</si>
  <si>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</si>
  <si>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</si>
  <si>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</si>
  <si>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</si>
  <si>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</si>
  <si>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</si>
  <si>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</si>
  <si>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</si>
  <si>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</si>
  <si>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</si>
  <si>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</si>
  <si>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</si>
  <si>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</si>
  <si>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</si>
  <si>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</si>
  <si>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</si>
  <si>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</si>
  <si>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</si>
  <si>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</si>
  <si>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</si>
  <si>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</si>
  <si>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</si>
  <si>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</si>
  <si>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</si>
  <si>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</si>
  <si>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</si>
  <si>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</si>
  <si>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</si>
  <si>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</si>
  <si>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</si>
  <si>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</si>
  <si>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</si>
  <si>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</si>
  <si>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</si>
  <si>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</si>
  <si>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</si>
  <si>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</si>
  <si>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</si>
  <si>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</si>
  <si>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</si>
  <si>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</si>
  <si>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</si>
  <si>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</si>
  <si>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</si>
  <si>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</si>
  <si>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</si>
  <si>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</si>
  <si>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</si>
  <si>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</si>
  <si>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</si>
  <si>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</si>
  <si>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</si>
  <si>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</si>
  <si>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</si>
  <si>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</si>
  <si>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</si>
  <si>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</si>
  <si>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</si>
  <si>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</si>
  <si>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</si>
  <si>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</si>
  <si>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</si>
  <si>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</si>
  <si>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</si>
  <si>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</si>
  <si>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</si>
  <si>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</si>
  <si>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</si>
  <si>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</si>
  <si>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</si>
  <si>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</si>
  <si>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</si>
  <si>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</si>
  <si>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</si>
  <si>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</si>
  <si>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</si>
  <si>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</si>
  <si>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</si>
  <si>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</si>
  <si>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</si>
  <si>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</si>
  <si>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</si>
  <si>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</si>
  <si>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</si>
  <si>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</si>
  <si>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</si>
  <si>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</si>
  <si>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</si>
  <si>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</si>
  <si>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</si>
  <si>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</si>
  <si>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</si>
  <si>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</si>
  <si>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</si>
  <si>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</si>
  <si>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</si>
  <si>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</si>
  <si>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</si>
  <si>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</si>
  <si>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</si>
  <si>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</si>
  <si>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</si>
  <si>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</si>
  <si>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</si>
  <si>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</si>
  <si>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</si>
  <si>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</si>
  <si>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</si>
  <si>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</si>
  <si>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</si>
  <si>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</si>
  <si>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</si>
  <si>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</si>
  <si>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</si>
  <si>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</si>
  <si>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</si>
  <si>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</si>
  <si>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</si>
  <si>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</si>
  <si>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</si>
  <si>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</si>
  <si>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</si>
  <si>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</si>
  <si>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</si>
  <si>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</si>
  <si>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</si>
  <si>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</si>
  <si>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</si>
  <si>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</si>
  <si>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</si>
  <si>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</si>
  <si>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</si>
  <si>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</si>
  <si>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</si>
  <si>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</si>
  <si>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</si>
  <si>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</si>
  <si>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</si>
  <si>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</si>
  <si>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</si>
  <si>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</si>
  <si>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</si>
  <si>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</si>
  <si>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</si>
  <si>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</si>
  <si>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</si>
  <si>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</si>
  <si>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</si>
  <si>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</si>
  <si>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</si>
  <si>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</si>
  <si>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</si>
  <si>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</si>
  <si>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</si>
  <si>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</si>
  <si>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</si>
  <si>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</si>
  <si>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</si>
  <si>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</si>
  <si>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</si>
  <si>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</si>
  <si>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</si>
  <si>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</si>
  <si>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</si>
  <si>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</si>
  <si>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</si>
  <si>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</si>
  <si>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</si>
  <si>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</si>
  <si>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</si>
  <si>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</si>
  <si>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</si>
  <si>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</si>
  <si>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</si>
  <si>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</si>
  <si>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</si>
  <si>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</si>
  <si>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</si>
  <si>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</si>
  <si>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</si>
  <si>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</si>
  <si>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</si>
  <si>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</si>
  <si>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</si>
  <si>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</si>
  <si>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</si>
  <si>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</si>
  <si>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</si>
  <si>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</si>
  <si>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</si>
  <si>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</si>
  <si>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</si>
  <si>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</si>
  <si>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</si>
  <si>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</si>
  <si>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</si>
  <si>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</si>
  <si>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</si>
  <si>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</si>
  <si>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</si>
  <si>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</si>
  <si>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</si>
  <si>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</si>
  <si>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</si>
  <si>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</si>
  <si>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</si>
  <si>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</si>
  <si>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</si>
  <si>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</si>
  <si>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</si>
  <si>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</si>
  <si>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</si>
  <si>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</si>
  <si>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</si>
  <si>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</si>
  <si>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</si>
  <si>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</si>
  <si>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</si>
  <si>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</si>
  <si>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</si>
  <si>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</si>
  <si>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</si>
  <si>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</si>
  <si>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</si>
  <si>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</si>
  <si>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</si>
  <si>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</si>
  <si>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</si>
  <si>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</si>
  <si>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</si>
  <si>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</si>
  <si>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</si>
  <si>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</si>
  <si>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</si>
  <si>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</si>
  <si>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</si>
  <si>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</si>
  <si>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</si>
  <si>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</si>
  <si>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</si>
  <si>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</si>
  <si>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</si>
  <si>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</si>
  <si>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</si>
  <si>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</si>
  <si>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</si>
  <si>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</si>
  <si>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</si>
  <si>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</si>
  <si>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</si>
  <si>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</si>
  <si>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</si>
  <si>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</si>
  <si>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</si>
  <si>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</si>
  <si>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</si>
  <si>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</si>
  <si>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</si>
  <si>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</si>
  <si>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</si>
  <si>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</si>
  <si>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</si>
  <si>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</si>
  <si>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</si>
  <si>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</si>
  <si>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</si>
  <si>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</si>
  <si>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</si>
  <si>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</si>
  <si>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</si>
  <si>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</si>
  <si>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</si>
  <si>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</si>
  <si>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</si>
  <si>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</si>
  <si>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</si>
  <si>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</si>
  <si>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</si>
  <si>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</si>
  <si>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</si>
  <si>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</si>
  <si>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</si>
  <si>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</si>
  <si>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</si>
  <si>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</si>
  <si>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</si>
  <si>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</si>
  <si>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</si>
  <si>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</si>
  <si>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</si>
  <si>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</si>
  <si>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</si>
  <si>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</si>
  <si>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</si>
  <si>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</si>
  <si>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</si>
  <si>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</si>
  <si>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</si>
  <si>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</si>
  <si>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</si>
  <si>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</si>
  <si>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</si>
  <si>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</si>
  <si>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</si>
  <si>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</si>
  <si>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</si>
  <si>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</si>
  <si>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</si>
  <si>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</si>
  <si>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</si>
  <si>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</si>
  <si>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</si>
  <si>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</si>
  <si>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</si>
  <si>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</si>
  <si>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</si>
  <si>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</si>
  <si>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</si>
  <si>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</si>
  <si>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</si>
  <si>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</si>
  <si>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</si>
  <si>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</si>
  <si>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</si>
  <si>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</si>
  <si>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</si>
  <si>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</si>
  <si>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</si>
  <si>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</si>
  <si>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</si>
  <si>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</si>
  <si>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</si>
  <si>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</si>
  <si>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</si>
  <si>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</si>
  <si>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</si>
  <si>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</si>
  <si>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</si>
  <si>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</si>
  <si>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</si>
  <si>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</si>
  <si>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</si>
  <si>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</si>
  <si>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</si>
  <si>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</si>
  <si>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</si>
  <si>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</si>
  <si>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</si>
  <si>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</si>
  <si>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</si>
  <si>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</si>
  <si>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</si>
  <si>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</si>
  <si>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</si>
  <si>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</si>
  <si>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</si>
  <si>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</si>
  <si>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</si>
  <si>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</si>
  <si>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</si>
  <si>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</si>
  <si>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</si>
  <si>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</si>
  <si>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</si>
  <si>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</si>
  <si>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</si>
  <si>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</si>
  <si>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</si>
  <si>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</si>
  <si>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</si>
  <si>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</si>
  <si>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</si>
  <si>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</si>
  <si>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</si>
  <si>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</si>
  <si>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</si>
  <si>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</si>
  <si>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</si>
  <si>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</si>
  <si>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</si>
  <si>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</si>
  <si>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</si>
  <si>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</si>
  <si>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</si>
  <si>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</si>
  <si>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</si>
  <si>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</si>
  <si>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</si>
  <si>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</si>
  <si>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</si>
  <si>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</si>
  <si>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</si>
  <si>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</si>
  <si>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</si>
  <si>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</si>
  <si>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</si>
  <si>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</si>
  <si>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</si>
  <si>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</si>
  <si>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</si>
  <si>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</si>
  <si>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</si>
  <si>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</si>
  <si>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</si>
  <si>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</si>
  <si>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</si>
  <si>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</si>
  <si>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</si>
  <si>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</si>
  <si>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</si>
  <si>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</si>
  <si>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</si>
  <si>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</si>
  <si>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</si>
  <si>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</si>
  <si>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</si>
  <si>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</si>
  <si>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</si>
  <si>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</si>
  <si>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</si>
  <si>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</si>
  <si>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</si>
  <si>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</si>
  <si>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</si>
  <si>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</si>
  <si>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</si>
  <si>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</si>
  <si>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</si>
  <si>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</si>
  <si>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</si>
  <si>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</si>
  <si>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</si>
  <si>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</si>
  <si>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</si>
  <si>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</si>
  <si>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</si>
  <si>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</si>
  <si>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</si>
  <si>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</si>
  <si>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</si>
  <si>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</si>
  <si>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</si>
  <si>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</si>
  <si>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</si>
  <si>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</si>
  <si>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</si>
  <si>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</si>
  <si>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</si>
  <si>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</si>
  <si>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</si>
  <si>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</si>
  <si>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</si>
  <si>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</si>
  <si>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</si>
  <si>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</si>
  <si>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</si>
  <si>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</si>
  <si>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</si>
  <si>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</si>
  <si>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</si>
  <si>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</si>
  <si>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</si>
  <si>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</si>
  <si>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</si>
  <si>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</si>
  <si>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</si>
  <si>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</si>
  <si>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</si>
  <si>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</si>
  <si>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</si>
  <si>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</si>
  <si>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</si>
  <si>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</si>
  <si>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</si>
  <si>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</si>
  <si>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</si>
  <si>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</si>
  <si>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</si>
  <si>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</si>
  <si>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</si>
  <si>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</si>
  <si>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</si>
  <si>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</si>
  <si>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</si>
  <si>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</si>
  <si>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</si>
  <si>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</si>
  <si>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</si>
  <si>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</si>
  <si>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</si>
  <si>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</si>
  <si>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</si>
  <si>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</si>
  <si>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</si>
  <si>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</si>
  <si>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</si>
  <si>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</si>
  <si>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</si>
  <si>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</si>
  <si>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</si>
  <si>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</si>
  <si>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</si>
  <si>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</si>
  <si>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</si>
  <si>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</si>
  <si>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</si>
  <si>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</si>
  <si>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</si>
  <si>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</si>
  <si>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</si>
  <si>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</si>
  <si>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</si>
  <si>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</si>
  <si>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</si>
  <si>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</si>
  <si>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</si>
  <si>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</si>
  <si>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</si>
  <si>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</si>
  <si>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</si>
  <si>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</si>
  <si>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</si>
  <si>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</si>
  <si>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</si>
  <si>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</si>
  <si>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</si>
  <si>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</si>
  <si>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</si>
  <si>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</si>
  <si>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</si>
  <si>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</si>
  <si>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</si>
  <si>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</si>
  <si>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</si>
  <si>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</si>
  <si>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</si>
  <si>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</si>
  <si>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</si>
  <si>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</si>
  <si>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</si>
  <si>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</si>
  <si>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</si>
  <si>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</si>
  <si>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</si>
  <si>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</si>
  <si>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</si>
  <si>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</si>
  <si>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</si>
  <si>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</si>
  <si>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</si>
  <si>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</si>
  <si>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</si>
  <si>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</si>
  <si>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</si>
  <si>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</si>
  <si>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</si>
  <si>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</si>
  <si>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</si>
  <si>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</si>
  <si>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</si>
  <si>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</si>
  <si>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</si>
  <si>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</si>
  <si>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</si>
  <si>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</si>
  <si>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</si>
  <si>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</si>
  <si>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</si>
  <si>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</si>
  <si>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</si>
  <si>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</si>
  <si>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</si>
  <si>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</si>
  <si>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</si>
  <si>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</si>
  <si>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</si>
  <si>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</si>
  <si>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</si>
  <si>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</si>
  <si>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</si>
  <si>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</si>
  <si>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</si>
  <si>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</si>
  <si>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</si>
  <si>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</si>
  <si>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</si>
  <si>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</si>
  <si>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</si>
  <si>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</si>
  <si>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</si>
  <si>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</si>
  <si>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</si>
  <si>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</si>
  <si>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</si>
  <si>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</si>
  <si>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</si>
  <si>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</si>
  <si>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</si>
  <si>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</si>
  <si>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</si>
  <si>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</si>
  <si>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</si>
  <si>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</si>
  <si>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</si>
  <si>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</si>
  <si>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</si>
  <si>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</si>
  <si>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</si>
  <si>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</si>
  <si>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</si>
  <si>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</si>
  <si>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</si>
  <si>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</si>
  <si>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</si>
  <si>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</si>
  <si>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</si>
  <si>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</si>
  <si>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</si>
  <si>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</si>
  <si>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</si>
  <si>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</si>
  <si>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</si>
  <si>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</si>
  <si>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</si>
  <si>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</si>
  <si>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</si>
  <si>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</si>
  <si>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</si>
  <si>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</si>
  <si>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</si>
  <si>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</si>
  <si>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</si>
  <si>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</si>
  <si>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</si>
  <si>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</si>
  <si>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</si>
  <si>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</si>
  <si>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</si>
  <si>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</si>
  <si>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</si>
  <si>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</si>
  <si>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</si>
  <si>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</si>
  <si>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</si>
  <si>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</si>
  <si>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</si>
  <si>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</si>
  <si>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</si>
  <si>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</si>
  <si>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</si>
  <si>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</si>
  <si>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</si>
  <si>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</si>
  <si>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</si>
  <si>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</si>
  <si>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</si>
  <si>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</si>
  <si>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</si>
  <si>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</si>
  <si>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</si>
  <si>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</si>
  <si>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</si>
  <si>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</si>
  <si>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</si>
  <si>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</si>
  <si>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</si>
  <si>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</si>
  <si>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</si>
  <si>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</si>
  <si>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</si>
  <si>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</si>
  <si>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</si>
  <si>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</si>
  <si>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</si>
  <si>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</si>
  <si>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</si>
  <si>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</si>
  <si>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</si>
  <si>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</si>
  <si>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</si>
  <si>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</si>
  <si>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</si>
  <si>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</si>
  <si>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</si>
  <si>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</si>
  <si>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</si>
  <si>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</si>
  <si>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</si>
  <si>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</si>
  <si>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</si>
  <si>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</si>
  <si>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</si>
  <si>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</si>
  <si>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</si>
  <si>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</si>
  <si>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</si>
  <si>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</si>
  <si>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</si>
  <si>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</si>
  <si>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</si>
  <si>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</si>
  <si>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</si>
  <si>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</si>
  <si>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</si>
  <si>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</si>
  <si>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</si>
  <si>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</si>
  <si>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</si>
  <si>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</si>
  <si>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</si>
  <si>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</si>
  <si>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</si>
  <si>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</si>
  <si>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</si>
  <si>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</si>
  <si>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</si>
  <si>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</si>
  <si>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</si>
  <si>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</si>
  <si>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</si>
  <si>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</si>
  <si>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</si>
  <si>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</si>
  <si>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</si>
  <si>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</si>
  <si>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</si>
  <si>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</si>
  <si>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</si>
  <si>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</si>
  <si>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</si>
  <si>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</si>
  <si>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</si>
  <si>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</si>
  <si>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</si>
  <si>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</si>
  <si>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</si>
  <si>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</si>
  <si>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</si>
  <si>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</si>
  <si>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</si>
  <si>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</si>
  <si>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</si>
  <si>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</si>
  <si>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</si>
  <si>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</si>
  <si>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</si>
  <si>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</si>
  <si>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</si>
  <si>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</si>
  <si>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</si>
  <si>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</si>
  <si>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</si>
  <si>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</si>
  <si>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</si>
  <si>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</si>
  <si>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</si>
  <si>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</si>
  <si>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</si>
  <si>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</si>
  <si>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</si>
  <si>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</si>
  <si>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</si>
  <si>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</si>
  <si>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</si>
  <si>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</si>
  <si>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</si>
  <si>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</si>
  <si>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</si>
  <si>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</si>
  <si>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</si>
  <si>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</si>
  <si>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</si>
  <si>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</si>
  <si>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</si>
  <si>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</si>
  <si>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</si>
  <si>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</si>
  <si>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</si>
  <si>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</si>
  <si>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</si>
  <si>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</si>
  <si>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</si>
  <si>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</si>
  <si>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</si>
  <si>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</si>
  <si>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</si>
  <si>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</si>
  <si>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</si>
  <si>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</si>
  <si>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</si>
  <si>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</si>
  <si>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</si>
  <si>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</si>
  <si>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</si>
  <si>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</si>
  <si>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</si>
  <si>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</si>
  <si>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</si>
  <si>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</si>
  <si>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</si>
  <si>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</si>
  <si>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</si>
  <si>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</si>
  <si>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</si>
  <si>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</si>
  <si>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</si>
  <si>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</si>
  <si>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</si>
  <si>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</si>
  <si>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</si>
  <si>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</si>
  <si>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</si>
  <si>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</si>
  <si>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</si>
  <si>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</si>
  <si>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</si>
  <si>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</si>
  <si>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</si>
  <si>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</si>
  <si>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</si>
  <si>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</si>
  <si>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</si>
  <si>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</si>
  <si>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</si>
  <si>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</si>
  <si>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</si>
  <si>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</si>
  <si>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</si>
  <si>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</si>
  <si>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</si>
  <si>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</si>
  <si>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</si>
  <si>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</si>
  <si>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</si>
  <si>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</si>
  <si>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</si>
  <si>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</si>
  <si>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</si>
  <si>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</si>
  <si>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</si>
  <si>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</si>
  <si>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</si>
  <si>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</si>
  <si>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</si>
  <si>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</si>
  <si>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</si>
  <si>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</si>
  <si>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</si>
  <si>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</si>
  <si>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</si>
  <si>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</si>
  <si>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</si>
  <si>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</si>
  <si>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</si>
  <si>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</si>
  <si>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</si>
  <si>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</si>
  <si>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</si>
  <si>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</si>
  <si>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</si>
  <si>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</si>
  <si>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</si>
  <si>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</si>
  <si>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</si>
  <si>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</si>
  <si>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</si>
  <si>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</si>
  <si>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</si>
  <si>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</si>
  <si>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</si>
  <si>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</si>
  <si>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</si>
  <si>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</si>
  <si>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</si>
  <si>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</si>
  <si>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</si>
  <si>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</si>
  <si>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</si>
  <si>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</si>
  <si>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</si>
  <si>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</si>
  <si>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</si>
  <si>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</si>
  <si>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</si>
  <si>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</si>
  <si>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</si>
  <si>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</si>
  <si>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</si>
  <si>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</si>
  <si>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</si>
  <si>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</si>
  <si>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</si>
  <si>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</si>
  <si>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</si>
  <si>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</si>
  <si>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</si>
  <si>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</si>
  <si>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</si>
  <si>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</si>
  <si>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</si>
  <si>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</si>
  <si>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</si>
  <si>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</si>
  <si>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</si>
  <si>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</si>
  <si>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</si>
  <si>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</si>
  <si>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</si>
  <si>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</si>
  <si>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</si>
  <si>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</si>
  <si>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</si>
  <si>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</si>
  <si>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</si>
  <si>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</si>
  <si>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</si>
  <si>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</si>
  <si>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</si>
  <si>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</si>
  <si>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</si>
  <si>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</si>
  <si>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</si>
  <si>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</si>
  <si>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</si>
  <si>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</si>
  <si>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</si>
  <si>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</si>
  <si>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</si>
  <si>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</si>
  <si>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</si>
  <si>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</si>
  <si>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</si>
  <si>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</si>
  <si>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</si>
  <si>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</si>
  <si>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</si>
  <si>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</si>
  <si>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</si>
  <si>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</si>
  <si>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</si>
  <si>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</si>
  <si>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</si>
  <si>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</si>
  <si>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</si>
  <si>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</si>
  <si>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</si>
  <si>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</si>
  <si>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</si>
  <si>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</si>
  <si>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</si>
  <si>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</si>
  <si>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</si>
  <si>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</si>
  <si>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</si>
  <si>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</si>
  <si>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</si>
  <si>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</si>
  <si>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</si>
  <si>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</si>
  <si>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</si>
  <si>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</si>
  <si>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</si>
  <si>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</si>
  <si>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</si>
  <si>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</si>
  <si>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</si>
  <si>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</si>
  <si>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</si>
  <si>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</si>
  <si>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</si>
  <si>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</si>
  <si>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</si>
  <si>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</si>
  <si>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</si>
  <si>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</si>
  <si>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</si>
  <si>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</si>
  <si>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</si>
  <si>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</si>
  <si>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</si>
  <si>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</si>
  <si>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</si>
  <si>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</si>
  <si>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</si>
  <si>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</si>
  <si>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</si>
  <si>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</si>
  <si>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</si>
  <si>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</si>
  <si>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</si>
  <si>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</si>
  <si>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</si>
  <si>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</si>
  <si>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</si>
  <si>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</si>
  <si>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</si>
  <si>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</si>
  <si>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</si>
  <si>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</si>
  <si>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</si>
  <si>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</si>
  <si>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</si>
  <si>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</si>
  <si>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</si>
  <si>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</si>
  <si>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</si>
  <si>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</si>
  <si>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</si>
  <si>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</si>
  <si>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</si>
  <si>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</si>
  <si>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</si>
  <si>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</si>
  <si>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</si>
  <si>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</si>
  <si>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</si>
  <si>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</si>
  <si>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</si>
  <si>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</si>
  <si>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</si>
  <si>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</si>
  <si>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</si>
  <si>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</si>
  <si>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</si>
  <si>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</si>
  <si>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</si>
  <si>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</si>
  <si>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</si>
  <si>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</si>
  <si>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</si>
  <si>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</si>
  <si>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</si>
  <si>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</si>
  <si>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</si>
  <si>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</si>
  <si>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</si>
  <si>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</si>
  <si>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</si>
  <si>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</si>
  <si>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</si>
  <si>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</si>
  <si>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</si>
  <si>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</si>
  <si>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</si>
  <si>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</si>
  <si>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</si>
  <si>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</si>
  <si>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</si>
  <si>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</si>
  <si>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</si>
  <si>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</si>
  <si>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</si>
  <si>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</si>
  <si>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</si>
  <si>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</si>
  <si>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</si>
  <si>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</si>
  <si>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</si>
  <si>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</si>
  <si>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</si>
  <si>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</si>
  <si>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</si>
  <si>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</si>
  <si>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</si>
  <si>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</si>
  <si>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</si>
  <si>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</si>
  <si>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</si>
  <si>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</si>
  <si>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</si>
  <si>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</si>
  <si>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</si>
  <si>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</si>
  <si>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</si>
  <si>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</si>
  <si>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</si>
  <si>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</si>
  <si>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</si>
  <si>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</si>
  <si>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</si>
  <si>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</si>
  <si>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</si>
  <si>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</si>
  <si>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</si>
  <si>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</si>
  <si>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</si>
  <si>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</si>
  <si>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</si>
  <si>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</si>
  <si>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</si>
  <si>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</si>
  <si>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</si>
  <si>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</si>
  <si>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</si>
  <si>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</si>
  <si>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</si>
  <si>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</si>
  <si>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</si>
  <si>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</si>
  <si>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</si>
  <si>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</si>
  <si>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</si>
  <si>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</si>
  <si>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</si>
  <si>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</si>
  <si>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</si>
  <si>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</si>
  <si>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</si>
  <si>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</si>
  <si>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</si>
  <si>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</si>
  <si>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</si>
  <si>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</si>
  <si>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</si>
  <si>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</si>
  <si>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</si>
  <si>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</si>
  <si>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</si>
  <si>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</si>
  <si>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</si>
  <si>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</si>
  <si>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</si>
  <si>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</si>
  <si>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</si>
  <si>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</si>
  <si>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</si>
  <si>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</si>
  <si>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</si>
  <si>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</si>
  <si>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</si>
  <si>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</si>
  <si>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</si>
  <si>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</si>
  <si>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</si>
  <si>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</si>
  <si>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</si>
  <si>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</si>
  <si>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</si>
  <si>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</si>
  <si>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</si>
  <si>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</si>
  <si>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</si>
  <si>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</si>
  <si>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</si>
  <si>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</si>
  <si>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</si>
  <si>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</si>
  <si>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</si>
  <si>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</si>
  <si>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</si>
  <si>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</si>
  <si>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</si>
  <si>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</si>
  <si>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</si>
  <si>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</si>
  <si>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</si>
  <si>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</si>
  <si>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</si>
  <si>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</si>
  <si>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</si>
  <si>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</si>
  <si>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</si>
  <si>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</si>
  <si>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</si>
  <si>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</si>
  <si>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</si>
  <si>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</si>
  <si>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</si>
  <si>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</si>
  <si>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</si>
  <si>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</si>
  <si>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</si>
  <si>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</si>
  <si>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</si>
  <si>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</si>
  <si>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</si>
  <si>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</si>
  <si>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</si>
  <si>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</si>
  <si>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</si>
  <si>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</si>
  <si>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</si>
  <si>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</si>
  <si>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</si>
  <si>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</si>
  <si>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</si>
  <si>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</si>
  <si>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</si>
  <si>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</si>
  <si>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</si>
  <si>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</si>
  <si>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</si>
  <si>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</si>
  <si>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</si>
  <si>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</si>
  <si>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</si>
  <si>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</si>
  <si>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</si>
  <si>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</si>
  <si>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</si>
  <si>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</si>
  <si>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</si>
  <si>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</si>
  <si>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</si>
  <si>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</si>
  <si>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</si>
  <si>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</si>
  <si>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</si>
  <si>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</si>
  <si>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</si>
  <si>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</si>
  <si>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</si>
  <si>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</si>
  <si>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</si>
  <si>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</si>
  <si>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</si>
  <si>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</si>
  <si>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</si>
  <si>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</si>
  <si>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</si>
  <si>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</si>
  <si>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</si>
  <si>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</si>
  <si>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</si>
  <si>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</si>
  <si>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</si>
  <si>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</si>
  <si>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</si>
  <si>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</si>
  <si>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</si>
  <si>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</si>
  <si>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</si>
  <si>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</si>
  <si>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</si>
  <si>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</si>
  <si>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</si>
  <si>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</si>
  <si>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</si>
  <si>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</si>
  <si>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</si>
  <si>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</si>
  <si>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</si>
  <si>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</si>
  <si>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</si>
  <si>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</si>
  <si>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</si>
  <si>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</si>
  <si>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</si>
  <si>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</si>
  <si>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</si>
  <si>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</si>
  <si>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</si>
  <si>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</si>
  <si>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</si>
  <si>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</si>
  <si>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</si>
  <si>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</si>
  <si>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</si>
  <si>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</si>
  <si>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</si>
  <si>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</si>
  <si>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</si>
  <si>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</si>
  <si>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</si>
  <si>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</si>
  <si>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</si>
  <si>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</si>
  <si>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</si>
  <si>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</si>
  <si>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</si>
  <si>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</si>
  <si>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</si>
  <si>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</si>
  <si>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</si>
  <si>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</si>
  <si>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</si>
  <si>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</si>
  <si>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</si>
  <si>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</si>
  <si>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</si>
  <si>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</si>
  <si>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</si>
  <si>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</si>
  <si>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</si>
  <si>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</si>
  <si>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</si>
  <si>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</si>
  <si>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</si>
  <si>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</si>
  <si>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</si>
  <si>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</si>
  <si>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</si>
  <si>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</si>
  <si>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</si>
  <si>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</si>
  <si>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</si>
  <si>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</si>
  <si>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</si>
  <si>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</si>
  <si>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</si>
  <si>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</si>
  <si>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</si>
  <si>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</si>
  <si>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</si>
  <si>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</si>
  <si>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</si>
  <si>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</si>
  <si>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</si>
  <si>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</si>
  <si>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</si>
  <si>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</si>
  <si>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</si>
  <si>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</si>
  <si>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</si>
  <si>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</si>
  <si>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</si>
  <si>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</si>
  <si>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</si>
  <si>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</si>
  <si>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</si>
  <si>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</si>
  <si>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</si>
  <si>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</si>
  <si>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</si>
  <si>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</si>
  <si>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</si>
  <si>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</si>
  <si>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</si>
  <si>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</si>
  <si>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</si>
  <si>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</si>
  <si>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</si>
  <si>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</si>
  <si>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</si>
  <si>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</si>
  <si>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</si>
  <si>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</si>
  <si>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</si>
  <si>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</si>
  <si>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</si>
  <si>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</si>
  <si>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</si>
  <si>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</si>
  <si>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</si>
  <si>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</si>
  <si>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</si>
  <si>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</si>
  <si>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</si>
  <si>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</si>
  <si>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</si>
  <si>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</si>
  <si>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</si>
  <si>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</si>
  <si>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</si>
  <si>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</si>
  <si>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</si>
  <si>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</si>
  <si>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</si>
  <si>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</si>
  <si>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</si>
  <si>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</si>
  <si>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</si>
  <si>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</si>
  <si>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</si>
  <si>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</si>
  <si>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</si>
  <si>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</si>
  <si>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</si>
  <si>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</si>
  <si>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</si>
  <si>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</si>
  <si>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</si>
  <si>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</si>
  <si>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</si>
  <si>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</si>
  <si>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</si>
  <si>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</si>
  <si>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</si>
  <si>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</si>
  <si>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</si>
  <si>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</si>
  <si>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</si>
  <si>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</si>
  <si>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</si>
  <si>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</si>
  <si>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</si>
  <si>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</si>
  <si>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</si>
  <si>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</si>
  <si>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</si>
  <si>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</si>
  <si>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</si>
  <si>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</si>
  <si>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</si>
  <si>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</si>
  <si>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</si>
  <si>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</si>
  <si>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</si>
  <si>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</si>
  <si>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</si>
  <si>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</si>
  <si>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</si>
  <si>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</si>
  <si>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</si>
  <si>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</si>
  <si>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</si>
  <si>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</si>
  <si>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</si>
  <si>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</si>
  <si>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</si>
  <si>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</si>
  <si>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</si>
  <si>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</si>
  <si>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</si>
  <si>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</si>
  <si>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</si>
  <si>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</si>
  <si>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</si>
  <si>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</si>
  <si>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</si>
  <si>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</si>
  <si>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</si>
  <si>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</si>
  <si>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</si>
  <si>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</si>
  <si>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</si>
  <si>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</si>
  <si>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</si>
  <si>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</si>
  <si>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</si>
  <si>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</si>
  <si>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</si>
  <si>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</si>
  <si>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</si>
  <si>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</si>
  <si>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</si>
  <si>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</si>
  <si>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</si>
  <si>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</si>
  <si>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</si>
  <si>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</si>
  <si>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</si>
  <si>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</si>
  <si>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</si>
  <si>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</si>
  <si>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</si>
  <si>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</si>
  <si>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</si>
  <si>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</si>
  <si>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</si>
  <si>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</si>
  <si>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</si>
  <si>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</si>
  <si>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</si>
  <si>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</si>
  <si>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</si>
  <si>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</si>
  <si>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</si>
  <si>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</si>
  <si>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</si>
  <si>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</si>
  <si>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</si>
  <si>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</si>
  <si>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</si>
  <si>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</si>
  <si>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</si>
  <si>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</si>
  <si>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</si>
  <si>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</si>
  <si>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</si>
  <si>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</si>
  <si>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</si>
  <si>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</si>
  <si>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</si>
  <si>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</si>
  <si>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</si>
  <si>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</si>
  <si>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</si>
  <si>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</si>
  <si>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</si>
  <si>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</si>
  <si>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</si>
  <si>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</si>
  <si>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</si>
  <si>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</si>
  <si>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</si>
  <si>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</si>
  <si>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</si>
  <si>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</si>
  <si>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</si>
  <si>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</si>
  <si>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</si>
  <si>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</si>
  <si>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</si>
  <si>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</si>
  <si>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</si>
  <si>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</si>
  <si>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</si>
  <si>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</si>
  <si>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</si>
  <si>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</si>
  <si>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</si>
  <si>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</si>
  <si>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</si>
  <si>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</si>
  <si>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</si>
  <si>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</si>
  <si>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</si>
  <si>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</si>
  <si>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</si>
  <si>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</si>
  <si>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</si>
  <si>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</si>
  <si>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</si>
  <si>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</si>
  <si>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</si>
  <si>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</si>
  <si>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</si>
  <si>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</si>
  <si>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</si>
  <si>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</si>
  <si>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</si>
  <si>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</si>
  <si>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</si>
  <si>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</si>
  <si>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</si>
  <si>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</si>
  <si>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</si>
  <si>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</si>
  <si>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</si>
  <si>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</si>
  <si>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</si>
  <si>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</si>
  <si>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</si>
  <si>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</si>
  <si>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</si>
  <si>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</si>
  <si>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</si>
  <si>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</si>
  <si>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</si>
  <si>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</si>
  <si>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</si>
  <si>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</si>
  <si>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</si>
  <si>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</si>
  <si>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</si>
  <si>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</si>
  <si>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</si>
  <si>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</si>
  <si>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</si>
  <si>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</si>
  <si>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</si>
  <si>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</si>
  <si>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</si>
  <si>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</si>
  <si>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</si>
  <si>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</si>
  <si>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</si>
  <si>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</si>
  <si>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</si>
  <si>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</si>
  <si>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</si>
  <si>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</si>
  <si>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</si>
  <si>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</si>
  <si>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</si>
  <si>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</si>
  <si>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</si>
  <si>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</si>
  <si>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</si>
  <si>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</si>
  <si>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</si>
  <si>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</si>
  <si>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</si>
  <si>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</si>
  <si>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</si>
  <si>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</si>
  <si>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</si>
  <si>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</si>
  <si>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</si>
  <si>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</si>
  <si>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</si>
  <si>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</si>
  <si>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</si>
  <si>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</si>
  <si>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</si>
  <si>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</si>
  <si>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</si>
  <si>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</si>
  <si>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</si>
  <si>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</si>
  <si>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</si>
  <si>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</si>
  <si>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</si>
  <si>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</si>
  <si>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</si>
  <si>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</si>
  <si>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</si>
  <si>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</si>
  <si>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</si>
  <si>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</si>
  <si>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</si>
  <si>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</si>
  <si>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</si>
  <si>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</si>
  <si>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</si>
  <si>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</si>
  <si>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</si>
  <si>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</si>
  <si>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</si>
  <si>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</si>
  <si>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</si>
  <si>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</si>
  <si>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</si>
  <si>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</si>
  <si>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</si>
  <si>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</si>
  <si>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</si>
  <si>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</si>
  <si>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</si>
  <si>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</si>
  <si>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</si>
  <si>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</si>
  <si>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</si>
  <si>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</si>
  <si>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</si>
  <si>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</si>
  <si>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</si>
  <si>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</si>
  <si>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</si>
  <si>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</si>
  <si>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</si>
  <si>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</si>
  <si>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</si>
  <si>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</si>
  <si>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</si>
  <si>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</si>
  <si>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</si>
  <si>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</si>
  <si>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</si>
  <si>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</si>
  <si>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</si>
  <si>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</si>
  <si>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</si>
  <si>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</si>
  <si>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</si>
  <si>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</si>
  <si>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</si>
  <si>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</si>
  <si>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</si>
  <si>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</si>
  <si>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</si>
  <si>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</si>
  <si>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</si>
  <si>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</si>
  <si>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</si>
  <si>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</si>
  <si>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</si>
  <si>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</si>
  <si>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</si>
  <si>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</si>
  <si>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</si>
  <si>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</si>
  <si>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</si>
  <si>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</si>
  <si>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</si>
  <si>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</si>
  <si>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</si>
  <si>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</si>
  <si>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</si>
  <si>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</si>
  <si>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</si>
  <si>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</si>
  <si>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</si>
  <si>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</si>
  <si>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</si>
  <si>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</si>
  <si>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</si>
  <si>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</si>
  <si>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</si>
  <si>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</si>
  <si>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</si>
  <si>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</si>
  <si>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</si>
  <si>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</si>
  <si>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</si>
  <si>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</si>
  <si>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</si>
  <si>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</si>
  <si>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</si>
  <si>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</si>
  <si>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</si>
  <si>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</si>
  <si>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</si>
  <si>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</si>
  <si>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</si>
  <si>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</si>
  <si>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</si>
  <si>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</si>
  <si>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</si>
  <si>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</si>
  <si>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</si>
  <si>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</si>
  <si>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</si>
  <si>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</si>
  <si>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</si>
  <si>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</si>
  <si>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</si>
  <si>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</si>
  <si>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</si>
  <si>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</si>
  <si>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</si>
  <si>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</si>
  <si>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</si>
  <si>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</si>
  <si>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</si>
  <si>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</si>
  <si>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</si>
  <si>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</si>
  <si>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</si>
  <si>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</si>
  <si>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</si>
  <si>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</si>
  <si>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</si>
  <si>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</si>
  <si>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</si>
  <si>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</si>
  <si>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</si>
  <si>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</si>
  <si>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</si>
  <si>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</si>
  <si>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</si>
  <si>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</si>
  <si>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</si>
  <si>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</si>
  <si>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</si>
  <si>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</si>
  <si>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</si>
  <si>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</si>
  <si>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</si>
  <si>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</si>
  <si>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</si>
  <si>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</si>
  <si>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</si>
  <si>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</si>
  <si>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</si>
  <si>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</si>
  <si>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</si>
  <si>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</si>
  <si>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</si>
  <si>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</si>
  <si>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</si>
  <si>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</si>
  <si>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</si>
  <si>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</si>
  <si>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</si>
  <si>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</si>
  <si>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</si>
  <si>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</si>
  <si>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</si>
  <si>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</si>
  <si>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</si>
  <si>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</si>
  <si>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</si>
  <si>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</si>
  <si>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</si>
  <si>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</si>
  <si>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</si>
  <si>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</si>
  <si>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</si>
  <si>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</si>
  <si>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</si>
  <si>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</si>
  <si>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</si>
  <si>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</si>
  <si>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</si>
  <si>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</si>
  <si>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</si>
  <si>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</si>
  <si>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</si>
  <si>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</si>
  <si>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</si>
  <si>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</si>
  <si>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</si>
  <si>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</si>
  <si>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</si>
  <si>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</si>
  <si>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</si>
  <si>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</si>
  <si>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</si>
  <si>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</si>
  <si>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</si>
  <si>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</si>
  <si>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</si>
  <si>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</si>
  <si>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</si>
  <si>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</si>
  <si>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</si>
  <si>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</si>
  <si>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</si>
  <si>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</si>
  <si>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</si>
  <si>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</si>
  <si>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</si>
  <si>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</si>
  <si>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</si>
  <si>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</si>
  <si>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</si>
  <si>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</si>
  <si>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</si>
  <si>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</si>
  <si>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</si>
  <si>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</si>
  <si>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</si>
  <si>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</si>
  <si>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</si>
  <si>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</si>
  <si>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</si>
  <si>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</si>
  <si>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</si>
  <si>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</si>
  <si>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</si>
  <si>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</si>
  <si>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</si>
  <si>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</si>
  <si>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</si>
  <si>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</si>
  <si>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</si>
  <si>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</si>
  <si>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</si>
  <si>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</si>
  <si>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</si>
  <si>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</si>
  <si>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</si>
  <si>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</si>
  <si>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</si>
  <si>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</si>
  <si>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</si>
  <si>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</si>
  <si>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</si>
  <si>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</si>
  <si>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</si>
  <si>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</si>
  <si>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</si>
  <si>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</si>
  <si>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</si>
  <si>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</si>
  <si>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</si>
  <si>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</si>
  <si>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</si>
  <si>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</si>
  <si>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</si>
  <si>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</si>
  <si>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</si>
  <si>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</si>
  <si>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</si>
  <si>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</si>
  <si>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</si>
  <si>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</si>
  <si>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</si>
  <si>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</si>
  <si>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</si>
  <si>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</si>
  <si>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</si>
  <si>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</si>
  <si>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</si>
  <si>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</si>
  <si>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</si>
  <si>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</si>
  <si>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</si>
  <si>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</si>
  <si>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</si>
  <si>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</si>
  <si>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</si>
  <si>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</si>
  <si>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</si>
  <si>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</si>
  <si>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</si>
  <si>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</si>
  <si>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</si>
  <si>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</si>
  <si>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</si>
  <si>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</si>
  <si>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</si>
  <si>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</si>
  <si>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</si>
  <si>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</si>
  <si>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</si>
  <si>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</si>
  <si>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</si>
  <si>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</si>
  <si>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</si>
  <si>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</si>
  <si>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</si>
  <si>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</si>
  <si>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</si>
  <si>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</si>
  <si>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</si>
  <si>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</si>
  <si>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</si>
  <si>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</si>
  <si>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</si>
  <si>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</si>
  <si>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</si>
  <si>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</si>
  <si>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</si>
  <si>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</si>
  <si>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</si>
  <si>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</si>
  <si>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</si>
  <si>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</si>
  <si>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</si>
  <si>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</si>
  <si>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</si>
  <si>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</si>
  <si>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</si>
  <si>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</si>
  <si>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</si>
  <si>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</si>
  <si>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</si>
  <si>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</si>
  <si>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</si>
  <si>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</si>
  <si>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</si>
  <si>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</si>
  <si>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</si>
  <si>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</si>
  <si>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</si>
  <si>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</si>
  <si>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</si>
  <si>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</si>
  <si>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</si>
  <si>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</si>
  <si>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</si>
  <si>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</si>
  <si>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</si>
  <si>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</si>
  <si>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</si>
  <si>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</si>
  <si>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</si>
  <si>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</si>
  <si>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</si>
  <si>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</si>
  <si>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</si>
  <si>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</si>
  <si>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</si>
  <si>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</si>
  <si>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</si>
  <si>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</si>
  <si>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</si>
  <si>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</si>
  <si>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</si>
  <si>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</si>
  <si>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</si>
  <si>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</si>
  <si>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</si>
  <si>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</si>
  <si>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</si>
  <si>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</si>
  <si>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</si>
  <si>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</si>
  <si>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</si>
  <si>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</si>
  <si>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</si>
  <si>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</si>
  <si>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</si>
  <si>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</si>
  <si>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</si>
  <si>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</si>
  <si>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</si>
  <si>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</si>
  <si>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</si>
  <si>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</si>
  <si>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</si>
  <si>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</si>
  <si>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</si>
  <si>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</si>
  <si>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</si>
  <si>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</si>
  <si>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</si>
  <si>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</si>
  <si>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</si>
  <si>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</si>
  <si>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</si>
  <si>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</si>
  <si>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</si>
  <si>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</si>
  <si>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</si>
  <si>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</si>
  <si>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</si>
  <si>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</si>
  <si>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</si>
  <si>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</si>
  <si>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</si>
  <si>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</si>
  <si>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</si>
  <si>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</si>
  <si>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</si>
  <si>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</si>
  <si>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</si>
  <si>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</si>
  <si>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</si>
  <si>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</si>
  <si>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</si>
  <si>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</si>
  <si>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</si>
  <si>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</si>
  <si>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</si>
  <si>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</si>
  <si>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</si>
  <si>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</si>
  <si>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</si>
  <si>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</si>
  <si>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</si>
  <si>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</si>
  <si>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</si>
  <si>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</si>
  <si>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</si>
  <si>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</si>
  <si>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</si>
  <si>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</si>
  <si>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</si>
  <si>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</si>
  <si>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</si>
  <si>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</si>
  <si>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</si>
  <si>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</si>
  <si>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</si>
  <si>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</si>
  <si>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</si>
  <si>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</si>
  <si>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</si>
  <si>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</si>
  <si>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</si>
  <si>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</si>
  <si>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</si>
  <si>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</si>
  <si>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</si>
  <si>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</si>
  <si>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</si>
  <si>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</si>
  <si>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</si>
  <si>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</si>
  <si>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</si>
  <si>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</si>
  <si>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</si>
  <si>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</si>
  <si>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</si>
  <si>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</si>
  <si>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</si>
  <si>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</si>
  <si>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</si>
  <si>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</si>
  <si>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</si>
  <si>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</si>
  <si>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</si>
  <si>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</si>
  <si>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</si>
  <si>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</si>
  <si>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</si>
  <si>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</si>
  <si>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</si>
  <si>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</si>
  <si>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</si>
  <si>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</si>
  <si>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</si>
  <si>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</si>
  <si>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</si>
  <si>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</si>
  <si>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</si>
  <si>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</si>
  <si>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</si>
  <si>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</si>
  <si>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</si>
  <si>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</si>
  <si>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</si>
  <si>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</si>
  <si>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</si>
  <si>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</si>
  <si>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</si>
  <si>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</si>
  <si>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</si>
  <si>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</si>
  <si>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</si>
  <si>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</si>
  <si>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</si>
  <si>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</si>
  <si>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</si>
  <si>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</si>
  <si>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</si>
  <si>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</si>
  <si>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</si>
  <si>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</si>
  <si>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</si>
  <si>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</si>
  <si>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</si>
  <si>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</si>
  <si>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</si>
  <si>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</si>
  <si>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</si>
  <si>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</si>
  <si>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</si>
  <si>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</si>
  <si>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</si>
  <si>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</si>
  <si>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</si>
  <si>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</si>
  <si>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</si>
  <si>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</si>
  <si>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</si>
  <si>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</si>
  <si>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</si>
  <si>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</si>
  <si>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</si>
  <si>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</si>
  <si>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</si>
  <si>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</si>
  <si>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</si>
  <si>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</si>
  <si>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</si>
  <si>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</si>
  <si>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</si>
  <si>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</si>
  <si>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</si>
  <si>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</si>
  <si>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</si>
  <si>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</si>
  <si>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</si>
  <si>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</si>
  <si>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</si>
  <si>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</si>
  <si>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</si>
  <si>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</si>
  <si>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</si>
  <si>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</si>
  <si>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</si>
  <si>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</si>
  <si>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</si>
  <si>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</si>
  <si>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</si>
  <si>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</si>
  <si>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</si>
  <si>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</si>
  <si>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</si>
  <si>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</si>
  <si>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</si>
  <si>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</si>
  <si>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</si>
  <si>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</si>
  <si>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</si>
  <si>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</si>
  <si>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</si>
  <si>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</si>
  <si>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</si>
  <si>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</si>
  <si>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</si>
  <si>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</si>
  <si>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</si>
  <si>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</si>
  <si>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</si>
  <si>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</si>
  <si>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</si>
  <si>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</si>
  <si>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</si>
  <si>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</si>
  <si>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</si>
  <si>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</si>
  <si>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</si>
  <si>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</si>
  <si>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</si>
  <si>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</si>
  <si>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</si>
  <si>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</si>
  <si>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</si>
  <si>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</si>
  <si>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</si>
  <si>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</si>
  <si>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</si>
  <si>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</si>
  <si>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</si>
  <si>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</si>
  <si>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</si>
  <si>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</si>
  <si>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</si>
  <si>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</si>
  <si>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</si>
  <si>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</si>
  <si>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</si>
  <si>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</si>
  <si>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</si>
  <si>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</si>
  <si>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</si>
  <si>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</si>
  <si>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</si>
  <si>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</si>
  <si>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</si>
  <si>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</si>
  <si>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</si>
  <si>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</si>
  <si>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</si>
  <si>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</si>
  <si>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</si>
  <si>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</si>
  <si>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</si>
  <si>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</si>
  <si>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</si>
  <si>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</si>
  <si>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</si>
  <si>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</si>
  <si>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</si>
  <si>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</si>
  <si>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</si>
  <si>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</si>
  <si>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</si>
  <si>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</si>
  <si>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</si>
  <si>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</si>
  <si>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</si>
  <si>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</si>
  <si>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</si>
  <si>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</si>
  <si>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</si>
  <si>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</si>
  <si>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</si>
  <si>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</si>
  <si>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</si>
  <si>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</si>
  <si>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</si>
  <si>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</si>
  <si>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</si>
  <si>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</si>
  <si>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</si>
  <si>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</si>
  <si>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</si>
  <si>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</si>
  <si>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</si>
  <si>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</si>
  <si>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</si>
  <si>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</si>
  <si>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</si>
  <si>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</si>
  <si>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</si>
  <si>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</si>
  <si>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</si>
  <si>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</si>
  <si>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</si>
  <si>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</si>
  <si>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</si>
  <si>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</si>
  <si>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</si>
  <si>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</si>
  <si>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</si>
  <si>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</si>
  <si>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</si>
  <si>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</si>
  <si>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</si>
  <si>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</si>
  <si>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</si>
  <si>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</si>
  <si>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</si>
  <si>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</si>
  <si>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</si>
  <si>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</si>
  <si>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</si>
  <si>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</si>
  <si>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</si>
  <si>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</si>
  <si>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</si>
  <si>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</si>
  <si>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</si>
  <si>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</si>
  <si>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</si>
  <si>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</si>
  <si>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</si>
  <si>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</si>
  <si>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</si>
  <si>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</si>
  <si>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</si>
  <si>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</si>
  <si>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</si>
  <si>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</si>
  <si>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</si>
  <si>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</si>
  <si>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</si>
  <si>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</si>
  <si>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</si>
  <si>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</si>
  <si>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</si>
  <si>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</si>
  <si>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</si>
  <si>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</si>
  <si>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</si>
  <si>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</si>
  <si>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</si>
  <si>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</si>
  <si>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</si>
  <si>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</si>
  <si>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</si>
  <si>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</si>
  <si>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</si>
  <si>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</si>
  <si>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</si>
  <si>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</si>
  <si>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</si>
  <si>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</si>
  <si>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</si>
  <si>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</si>
  <si>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</si>
  <si>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</si>
  <si>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</si>
  <si>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</si>
  <si>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</si>
  <si>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</si>
  <si>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</si>
  <si>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</si>
  <si>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</si>
  <si>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</si>
  <si>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</si>
  <si>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</si>
  <si>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</si>
  <si>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</si>
  <si>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</si>
  <si>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</si>
  <si>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</si>
  <si>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</si>
  <si>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</si>
  <si>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</si>
  <si>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</si>
  <si>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</si>
  <si>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</si>
  <si>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</si>
  <si>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</si>
  <si>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</si>
  <si>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</si>
  <si>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</si>
  <si>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</si>
  <si>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</si>
  <si>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</si>
  <si>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</si>
  <si>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</si>
  <si>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</si>
  <si>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</si>
  <si>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</si>
  <si>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</si>
  <si>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</si>
  <si>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</si>
  <si>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</si>
  <si>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</si>
  <si>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</si>
  <si>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</si>
  <si>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</si>
  <si>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</si>
  <si>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</si>
  <si>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</si>
  <si>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</si>
  <si>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</si>
  <si>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</si>
  <si>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</si>
  <si>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</si>
  <si>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</si>
  <si>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</si>
  <si>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</si>
  <si>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</si>
  <si>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</si>
  <si>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</si>
  <si>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</si>
  <si>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</si>
  <si>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</si>
  <si>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</si>
  <si>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</si>
  <si>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</si>
  <si>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</si>
  <si>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</si>
  <si>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</si>
  <si>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</si>
  <si>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</si>
  <si>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</si>
  <si>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</si>
  <si>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</si>
  <si>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</si>
  <si>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</si>
  <si>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</si>
  <si>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</si>
  <si>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</si>
  <si>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</si>
  <si>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</si>
  <si>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</si>
  <si>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</si>
  <si>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</si>
  <si>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</si>
  <si>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</si>
  <si>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</si>
  <si>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</si>
  <si>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</si>
  <si>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</si>
  <si>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</si>
  <si>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</si>
  <si>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</si>
  <si>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</si>
  <si>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</si>
  <si>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</si>
  <si>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</si>
  <si>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</si>
  <si>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</si>
  <si>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</si>
  <si>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</si>
  <si>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</si>
  <si>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</si>
  <si>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</si>
  <si>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</si>
  <si>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</si>
  <si>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</si>
  <si>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</si>
  <si>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</si>
  <si>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</si>
  <si>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</si>
  <si>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</si>
  <si>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</si>
  <si>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</si>
  <si>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</si>
  <si>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</si>
  <si>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</si>
  <si>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</si>
  <si>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</si>
  <si>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</si>
  <si>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</si>
  <si>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</si>
  <si>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</si>
  <si>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</si>
  <si>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</si>
  <si>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</si>
  <si>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</si>
  <si>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</si>
  <si>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</si>
  <si>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</si>
  <si>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</si>
  <si>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</si>
  <si>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</si>
  <si>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</si>
  <si>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</si>
  <si>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</si>
  <si>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</si>
  <si>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</si>
  <si>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</si>
  <si>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</si>
  <si>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</si>
  <si>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</si>
  <si>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</si>
  <si>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</si>
  <si>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</si>
  <si>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</si>
  <si>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</si>
  <si>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</si>
  <si>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</si>
  <si>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</si>
  <si>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</si>
  <si>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</si>
  <si>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</si>
  <si>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</si>
  <si>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</si>
  <si>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</si>
  <si>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</si>
  <si>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</si>
  <si>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</si>
  <si>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</si>
  <si>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</si>
  <si>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</si>
  <si>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</si>
  <si>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</si>
  <si>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</si>
  <si>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</si>
  <si>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</si>
  <si>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</si>
  <si>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</si>
  <si>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</si>
  <si>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</si>
  <si>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</si>
  <si>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</si>
  <si>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</si>
  <si>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</si>
  <si>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</si>
  <si>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</si>
  <si>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</si>
  <si>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</si>
  <si>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</si>
  <si>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</si>
  <si>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</si>
  <si>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</si>
  <si>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</si>
  <si>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</si>
  <si>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</si>
  <si>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</si>
  <si>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</si>
  <si>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</si>
  <si>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</si>
  <si>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</si>
  <si>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</si>
  <si>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</si>
  <si>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</si>
  <si>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</si>
  <si>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</si>
  <si>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</si>
  <si>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</si>
  <si>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</si>
  <si>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</si>
  <si>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</si>
  <si>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</si>
  <si>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</si>
  <si>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</si>
  <si>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</si>
  <si>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</si>
  <si>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</si>
  <si>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</si>
  <si>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</si>
  <si>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</si>
  <si>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</si>
  <si>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</si>
  <si>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</si>
  <si>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</si>
  <si>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</si>
  <si>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</si>
  <si>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</si>
  <si>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</si>
  <si>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</si>
  <si>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</si>
  <si>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</si>
  <si>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</si>
  <si>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</si>
  <si>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</si>
  <si>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</si>
  <si>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</si>
  <si>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</si>
  <si>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</si>
  <si>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</si>
  <si>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</si>
  <si>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</si>
  <si>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</si>
  <si>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</si>
  <si>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</si>
  <si>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</si>
  <si>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</si>
  <si>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</si>
  <si>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</si>
  <si>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</si>
  <si>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</si>
  <si>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</si>
  <si>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</si>
  <si>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</si>
  <si>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</si>
  <si>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</si>
  <si>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</si>
  <si>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</si>
  <si>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</si>
  <si>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</si>
  <si>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</si>
  <si>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</si>
  <si>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</si>
  <si>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</si>
  <si>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</si>
  <si>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</si>
  <si>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</si>
  <si>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</si>
  <si>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</si>
  <si>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</si>
  <si>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</si>
  <si>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</si>
  <si>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</si>
  <si>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</si>
  <si>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</si>
  <si>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</si>
  <si>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</si>
  <si>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</si>
  <si>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</si>
  <si>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</si>
  <si>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</si>
  <si>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</si>
  <si>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</si>
  <si>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</si>
  <si>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</si>
  <si>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</si>
  <si>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</si>
  <si>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</si>
  <si>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</si>
  <si>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</si>
  <si>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</si>
  <si>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</si>
  <si>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</si>
  <si>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</si>
  <si>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</si>
  <si>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</si>
  <si>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</si>
  <si>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</si>
  <si>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</si>
  <si>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</si>
  <si>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</si>
  <si>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</si>
  <si>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</si>
  <si>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</si>
  <si>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</si>
  <si>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</si>
  <si>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</si>
  <si>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</si>
  <si>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</si>
  <si>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</si>
  <si>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</si>
  <si>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</si>
  <si>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</si>
  <si>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</si>
  <si>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</si>
  <si>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</si>
  <si>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</si>
  <si>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</si>
  <si>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</si>
  <si>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</si>
  <si>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</si>
  <si>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</si>
  <si>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</si>
  <si>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</si>
  <si>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</si>
  <si>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</si>
  <si>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</si>
  <si>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</si>
  <si>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</si>
  <si>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</si>
  <si>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</si>
  <si>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</si>
  <si>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</si>
  <si>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</si>
  <si>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</si>
  <si>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</si>
  <si>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</si>
  <si>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</si>
  <si>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</si>
  <si>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</si>
  <si>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</si>
  <si>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</si>
  <si>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</si>
  <si>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</si>
  <si>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</si>
  <si>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</si>
  <si>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</si>
  <si>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</si>
  <si>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</si>
  <si>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</si>
  <si>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</si>
  <si>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</si>
  <si>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</si>
  <si>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</si>
  <si>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</si>
  <si>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</si>
  <si>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</si>
  <si>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</si>
  <si>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</si>
  <si>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</si>
  <si>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</si>
  <si>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</si>
  <si>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</si>
  <si>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</si>
  <si>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</si>
  <si>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</si>
  <si>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</si>
  <si>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</si>
  <si>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</si>
  <si>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</si>
  <si>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</si>
  <si>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</si>
  <si>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</si>
  <si>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</si>
  <si>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</si>
  <si>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</si>
  <si>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</si>
  <si>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</si>
  <si>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</si>
  <si>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</si>
  <si>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</si>
  <si>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</si>
  <si>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</si>
  <si>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</si>
  <si>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</si>
  <si>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</si>
  <si>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</si>
  <si>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</si>
  <si>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</si>
  <si>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</si>
  <si>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</si>
  <si>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</si>
  <si>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</si>
  <si>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</si>
  <si>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</si>
  <si>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</si>
  <si>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</si>
  <si>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</si>
  <si>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</si>
  <si>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</si>
  <si>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</si>
  <si>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</si>
  <si>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</si>
  <si>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</si>
  <si>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</si>
  <si>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</si>
  <si>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</si>
  <si>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</si>
  <si>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</si>
  <si>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</si>
  <si>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</si>
  <si>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</si>
  <si>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</si>
  <si>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</si>
  <si>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</si>
  <si>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</si>
  <si>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</si>
  <si>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</si>
  <si>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</si>
  <si>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</si>
  <si>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</si>
  <si>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</si>
  <si>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</si>
  <si>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</si>
  <si>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</si>
  <si>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</si>
  <si>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</si>
  <si>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</si>
  <si>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</si>
  <si>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</si>
  <si>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</si>
  <si>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</si>
  <si>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</si>
  <si>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</si>
  <si>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</si>
  <si>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</si>
  <si>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</si>
  <si>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</si>
  <si>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</si>
  <si>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</si>
  <si>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</si>
  <si>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</si>
  <si>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</si>
  <si>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</si>
  <si>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</si>
  <si>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</si>
  <si>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</si>
  <si>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</si>
  <si>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</si>
  <si>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</si>
  <si>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</si>
  <si>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</si>
  <si>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</si>
  <si>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</si>
  <si>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</si>
  <si>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</si>
  <si>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</si>
  <si>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</si>
  <si>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</si>
  <si>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</si>
  <si>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</si>
  <si>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</si>
  <si>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</si>
  <si>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</si>
  <si>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</si>
  <si>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</si>
  <si>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</si>
  <si>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</si>
  <si>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</si>
  <si>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</si>
  <si>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</si>
  <si>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</si>
  <si>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</si>
  <si>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</si>
  <si>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</si>
  <si>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</si>
  <si>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</si>
  <si>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</si>
  <si>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</si>
  <si>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</si>
  <si>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</si>
  <si>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</si>
  <si>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</si>
  <si>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</si>
  <si>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</si>
  <si>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</si>
  <si>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</si>
  <si>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</si>
  <si>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</si>
  <si>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</si>
  <si>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</si>
  <si>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</si>
  <si>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</si>
  <si>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</si>
  <si>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</si>
  <si>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</si>
  <si>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</si>
  <si>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</si>
  <si>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</si>
  <si>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</si>
  <si>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</si>
  <si>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</si>
  <si>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</si>
  <si>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</si>
  <si>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</si>
  <si>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</si>
  <si>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</si>
  <si>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</si>
  <si>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</si>
  <si>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</si>
  <si>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</si>
  <si>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</si>
  <si>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</si>
  <si>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</si>
  <si>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</si>
  <si>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</si>
  <si>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</si>
  <si>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</si>
  <si>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</si>
  <si>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</si>
  <si>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</si>
  <si>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</si>
  <si>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</si>
  <si>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</si>
  <si>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</si>
  <si>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</si>
  <si>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</si>
  <si>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</si>
  <si>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</si>
  <si>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</si>
  <si>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</si>
  <si>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</si>
  <si>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</si>
  <si>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</si>
  <si>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</si>
  <si>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</si>
  <si>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</si>
  <si>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</si>
  <si>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</si>
  <si>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</si>
  <si>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</si>
  <si>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</si>
  <si>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</si>
  <si>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</si>
  <si>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</si>
  <si>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</si>
  <si>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</si>
  <si>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</si>
  <si>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</si>
  <si>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</si>
  <si>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</si>
  <si>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</si>
  <si>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</si>
  <si>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</si>
  <si>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</si>
  <si>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</si>
  <si>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</si>
  <si>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</si>
  <si>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</si>
  <si>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</si>
  <si>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</si>
  <si>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</si>
  <si>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</si>
  <si>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</si>
  <si>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</si>
  <si>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</si>
  <si>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</si>
  <si>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</si>
  <si>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</si>
  <si>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</si>
  <si>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</si>
  <si>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</si>
  <si>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</si>
  <si>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</si>
  <si>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</si>
  <si>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</si>
  <si>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</si>
  <si>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</si>
  <si>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</si>
  <si>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</si>
  <si>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</si>
  <si>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</si>
  <si>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</si>
  <si>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</si>
  <si>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</si>
  <si>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</si>
  <si>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</si>
  <si>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</si>
  <si>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</si>
  <si>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</si>
  <si>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</si>
  <si>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</si>
  <si>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</si>
  <si>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</si>
  <si>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</si>
  <si>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</si>
  <si>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</si>
  <si>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</si>
  <si>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</si>
  <si>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</si>
  <si>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</si>
  <si>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</si>
  <si>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</si>
  <si>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</si>
  <si>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</si>
  <si>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</si>
  <si>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</si>
  <si>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</si>
  <si>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</si>
  <si>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</si>
  <si>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</si>
  <si>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</si>
  <si>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</si>
  <si>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</si>
  <si>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</si>
  <si>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</si>
  <si>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</si>
  <si>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</si>
  <si>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</si>
  <si>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</si>
  <si>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</si>
  <si>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</si>
  <si>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</si>
  <si>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</si>
  <si>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</si>
  <si>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</si>
  <si>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</si>
  <si>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</si>
  <si>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</si>
  <si>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</si>
  <si>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</si>
  <si>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</si>
  <si>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</si>
  <si>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</si>
  <si>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</si>
  <si>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</si>
  <si>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</si>
  <si>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</si>
  <si>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</si>
  <si>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</si>
  <si>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</si>
  <si>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</si>
  <si>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</si>
  <si>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</si>
  <si>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</si>
  <si>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</si>
  <si>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</si>
  <si>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</si>
  <si>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</si>
  <si>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</si>
  <si>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</si>
  <si>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</si>
  <si>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</si>
  <si>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</si>
  <si>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</si>
  <si>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</si>
  <si>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</si>
  <si>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</si>
  <si>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</si>
  <si>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</si>
  <si>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</si>
  <si>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</si>
  <si>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</si>
  <si>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</si>
  <si>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</si>
  <si>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</si>
  <si>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</si>
  <si>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</si>
  <si>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</si>
  <si>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</si>
  <si>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</si>
  <si>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</si>
  <si>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</si>
  <si>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</si>
  <si>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</si>
  <si>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</si>
  <si>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</si>
  <si>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</si>
  <si>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</si>
  <si>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</si>
  <si>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</si>
  <si>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</si>
  <si>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</si>
  <si>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</si>
  <si>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</si>
  <si>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</si>
  <si>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</si>
  <si>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</si>
  <si>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</si>
  <si>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</si>
  <si>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</si>
  <si>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</si>
  <si>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</si>
  <si>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</si>
  <si>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</si>
  <si>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</si>
  <si>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</si>
  <si>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</si>
  <si>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</si>
  <si>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</si>
  <si>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</si>
  <si>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</si>
  <si>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</si>
  <si>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</si>
  <si>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</si>
  <si>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</si>
  <si>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</si>
  <si>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</si>
  <si>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</si>
  <si>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</si>
  <si>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</si>
  <si>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</si>
  <si>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</si>
  <si>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</si>
  <si>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</si>
  <si>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</si>
  <si>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</si>
  <si>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</si>
  <si>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</si>
  <si>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</si>
  <si>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</si>
  <si>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</si>
  <si>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</si>
  <si>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</si>
  <si>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</si>
  <si>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</si>
  <si>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</si>
  <si>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</si>
  <si>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</si>
  <si>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</si>
  <si>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</si>
  <si>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</si>
  <si>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</si>
  <si>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</si>
  <si>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</si>
  <si>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</si>
  <si>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</si>
  <si>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</si>
  <si>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</si>
  <si>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</si>
  <si>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</si>
  <si>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</si>
  <si>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</si>
  <si>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</si>
  <si>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</si>
  <si>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</si>
  <si>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</si>
  <si>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</si>
  <si>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</si>
  <si>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</si>
  <si>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</si>
  <si>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</si>
  <si>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</si>
  <si>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</si>
  <si>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</si>
  <si>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</si>
  <si>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</si>
  <si>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</si>
  <si>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</si>
  <si>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</si>
  <si>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</si>
  <si>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</si>
  <si>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</si>
  <si>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</si>
  <si>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</si>
  <si>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</si>
  <si>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</si>
  <si>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</si>
  <si>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</si>
  <si>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</si>
  <si>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</si>
  <si>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</si>
  <si>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</si>
  <si>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</si>
  <si>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</si>
  <si>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</si>
  <si>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</si>
  <si>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</si>
  <si>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</si>
  <si>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</si>
  <si>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</si>
  <si>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</si>
  <si>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</si>
  <si>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</si>
  <si>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</si>
  <si>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</si>
  <si>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</si>
  <si>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</si>
  <si>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</si>
  <si>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</si>
  <si>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</si>
  <si>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</si>
  <si>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</si>
  <si>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</si>
  <si>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</si>
  <si>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</si>
  <si>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</si>
  <si>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</si>
  <si>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</si>
  <si>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</si>
  <si>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</si>
  <si>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</si>
  <si>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</si>
  <si>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</si>
  <si>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</si>
  <si>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</si>
  <si>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</si>
  <si>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</si>
  <si>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</si>
  <si>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</si>
  <si>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</si>
  <si>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</si>
  <si>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</si>
  <si>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</si>
  <si>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</si>
  <si>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</si>
  <si>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</si>
  <si>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</si>
  <si>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</si>
  <si>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</si>
  <si>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</si>
  <si>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</si>
  <si>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</si>
  <si>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</si>
  <si>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</si>
  <si>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</si>
  <si>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</si>
  <si>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</si>
  <si>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</si>
  <si>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</si>
  <si>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</si>
  <si>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</si>
  <si>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</si>
  <si>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</si>
  <si>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</si>
  <si>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</si>
  <si>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</si>
  <si>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</si>
  <si>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</si>
  <si>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</si>
  <si>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</si>
  <si>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</si>
  <si>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</si>
  <si>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</si>
  <si>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</si>
  <si>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</si>
  <si>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</si>
  <si>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</si>
  <si>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</si>
  <si>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</si>
  <si>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</si>
  <si>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</si>
  <si>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</si>
  <si>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</si>
  <si>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</si>
  <si>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</si>
  <si>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</si>
  <si>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</si>
  <si>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</si>
  <si>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</si>
  <si>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</si>
  <si>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</si>
  <si>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</si>
  <si>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</si>
  <si>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</si>
  <si>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</si>
  <si>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</si>
  <si>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</si>
  <si>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</si>
  <si>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</si>
  <si>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</si>
  <si>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</si>
  <si>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</si>
  <si>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</si>
  <si>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</si>
  <si>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</si>
  <si>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</si>
  <si>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</si>
  <si>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</si>
  <si>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</si>
  <si>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</si>
  <si>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</si>
  <si>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</si>
  <si>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</si>
  <si>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</si>
  <si>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</si>
  <si>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</si>
  <si>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</si>
  <si>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</si>
  <si>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</si>
  <si>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</si>
  <si>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</si>
  <si>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</si>
  <si>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</si>
  <si>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</si>
  <si>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</si>
  <si>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</si>
  <si>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</si>
  <si>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</si>
  <si>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</si>
  <si>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</si>
  <si>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</si>
  <si>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</si>
  <si>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</si>
  <si>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</si>
  <si>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</si>
  <si>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</si>
  <si>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</si>
  <si>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</si>
  <si>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</si>
  <si>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</si>
  <si>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</si>
  <si>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</si>
  <si>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</si>
  <si>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</si>
  <si>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</si>
  <si>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</si>
  <si>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</si>
  <si>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</si>
  <si>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</si>
  <si>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</si>
  <si>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</si>
  <si>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</si>
  <si>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</si>
  <si>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</si>
  <si>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</si>
  <si>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</si>
  <si>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</si>
  <si>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</si>
  <si>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</si>
  <si>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</si>
  <si>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</si>
  <si>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</si>
  <si>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</si>
  <si>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</si>
  <si>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</si>
  <si>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</si>
  <si>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</si>
  <si>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</si>
  <si>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</si>
  <si>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</si>
  <si>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</si>
  <si>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</si>
  <si>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</si>
  <si>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</si>
  <si>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</si>
  <si>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</si>
  <si>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</si>
  <si>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</si>
  <si>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</si>
  <si>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</si>
  <si>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</si>
  <si>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</si>
  <si>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</si>
  <si>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</si>
  <si>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</si>
  <si>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</si>
  <si>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</si>
  <si>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</si>
  <si>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</si>
  <si>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</si>
  <si>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</si>
  <si>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</si>
  <si>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</si>
  <si>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</si>
  <si>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</si>
  <si>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</si>
  <si>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</si>
  <si>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</si>
  <si>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</si>
  <si>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</si>
  <si>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</si>
  <si>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</si>
  <si>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</si>
  <si>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</si>
  <si>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</si>
  <si>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</si>
  <si>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</si>
  <si>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</si>
  <si>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</si>
  <si>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</si>
  <si>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</si>
  <si>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</si>
  <si>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</si>
  <si>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</si>
  <si>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</si>
  <si>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</si>
  <si>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</si>
  <si>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</si>
  <si>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</si>
  <si>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</si>
  <si>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</si>
  <si>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</si>
  <si>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</si>
  <si>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</si>
  <si>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</si>
  <si>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</si>
  <si>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</si>
  <si>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</si>
  <si>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</si>
  <si>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</si>
  <si>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</si>
  <si>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</si>
  <si>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</si>
  <si>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</si>
  <si>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</si>
  <si>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</si>
  <si>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</si>
  <si>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</si>
  <si>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</si>
  <si>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</si>
  <si>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</si>
  <si>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</si>
  <si>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</si>
  <si>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</si>
  <si>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</si>
  <si>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</si>
  <si>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</si>
  <si>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</si>
  <si>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</si>
  <si>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</si>
  <si>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</si>
  <si>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</si>
  <si>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</si>
  <si>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</si>
  <si>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</si>
  <si>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</si>
  <si>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</si>
  <si>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</si>
  <si>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</si>
  <si>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</si>
  <si>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</si>
  <si>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</si>
  <si>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</si>
  <si>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</si>
  <si>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</si>
  <si>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</si>
  <si>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</si>
  <si>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</si>
  <si>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</si>
  <si>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</si>
  <si>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</si>
  <si>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</si>
  <si>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</si>
  <si>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</si>
  <si>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</si>
  <si>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</si>
  <si>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</si>
  <si>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</si>
  <si>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</si>
  <si>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</si>
  <si>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</si>
  <si>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</si>
  <si>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</si>
  <si>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</si>
  <si>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</si>
  <si>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</si>
  <si>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</si>
  <si>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</si>
  <si>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</si>
  <si>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</si>
  <si>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</si>
  <si>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</si>
  <si>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</si>
  <si>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</si>
  <si>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</si>
  <si>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</si>
  <si>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</si>
  <si>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</si>
  <si>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</si>
  <si>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</si>
  <si>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</si>
  <si>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</si>
  <si>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</si>
  <si>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</si>
  <si>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</si>
  <si>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</si>
  <si>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</si>
  <si>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</si>
  <si>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</si>
  <si>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</si>
  <si>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</si>
  <si>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</si>
  <si>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</si>
  <si>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</si>
  <si>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</si>
  <si>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</si>
  <si>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</si>
  <si>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</si>
  <si>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</si>
  <si>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</si>
  <si>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</si>
  <si>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</si>
  <si>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</si>
  <si>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</si>
  <si>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</si>
  <si>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</si>
  <si>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</si>
  <si>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</si>
  <si>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</si>
  <si>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</si>
  <si>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</si>
  <si>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</si>
  <si>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</si>
  <si>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</si>
  <si>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</si>
  <si>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</si>
  <si>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</si>
  <si>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</si>
  <si>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</si>
  <si>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</si>
  <si>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</si>
  <si>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</si>
  <si>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</si>
  <si>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</si>
  <si>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</si>
  <si>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</si>
  <si>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</si>
  <si>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</si>
  <si>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</si>
  <si>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</si>
  <si>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</si>
  <si>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</si>
  <si>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</si>
  <si>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</si>
  <si>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</si>
  <si>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</si>
  <si>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</si>
  <si>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</si>
  <si>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</si>
  <si>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</si>
  <si>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</si>
  <si>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</si>
  <si>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</si>
  <si>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</si>
  <si>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</si>
  <si>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</si>
  <si>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</si>
  <si>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</si>
  <si>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</si>
  <si>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</si>
  <si>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</si>
  <si>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</si>
  <si>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</si>
  <si>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</si>
  <si>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</si>
  <si>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</si>
  <si>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</si>
  <si>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</si>
  <si>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</si>
  <si>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</si>
  <si>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</si>
  <si>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</si>
  <si>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</si>
  <si>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</si>
  <si>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</si>
  <si>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</si>
  <si>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</si>
  <si>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</si>
  <si>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</si>
  <si>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</si>
  <si>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</si>
  <si>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</si>
  <si>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</si>
  <si>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</si>
  <si>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</si>
  <si>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</si>
  <si>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</si>
  <si>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</si>
  <si>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</si>
  <si>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</si>
  <si>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</si>
  <si>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</si>
  <si>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</si>
  <si>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</si>
  <si>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</si>
  <si>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</si>
  <si>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</si>
  <si>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</si>
  <si>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</si>
  <si>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</si>
  <si>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</si>
  <si>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</si>
  <si>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</si>
  <si>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</si>
  <si>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</si>
  <si>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</si>
  <si>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</si>
  <si>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</si>
  <si>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</si>
  <si>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</si>
  <si>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</si>
  <si>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</si>
  <si>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</si>
  <si>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</si>
  <si>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</si>
  <si>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</si>
  <si>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</si>
  <si>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</si>
  <si>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</si>
  <si>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</si>
  <si>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</si>
  <si>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</si>
  <si>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</si>
  <si>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</si>
  <si>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</si>
  <si>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</si>
  <si>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</si>
  <si>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</si>
  <si>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</si>
  <si>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</si>
  <si>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</si>
  <si>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</si>
  <si>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</si>
  <si>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</si>
  <si>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</si>
  <si>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</si>
  <si>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</si>
  <si>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</si>
  <si>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</si>
  <si>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</si>
  <si>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</si>
  <si>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</si>
  <si>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</si>
  <si>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</si>
  <si>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</si>
  <si>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</si>
  <si>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</si>
  <si>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</si>
  <si>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</si>
  <si>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</si>
  <si>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</si>
  <si>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</si>
  <si>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</si>
  <si>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</si>
  <si>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</si>
  <si>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</si>
  <si>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</si>
  <si>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</si>
  <si>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</si>
  <si>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</si>
  <si>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</si>
  <si>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</si>
  <si>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</si>
  <si>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</si>
  <si>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</si>
  <si>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</si>
  <si>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</si>
  <si>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</si>
  <si>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</si>
  <si>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</si>
  <si>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</si>
  <si>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</si>
  <si>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</si>
  <si>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</si>
  <si>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</si>
  <si>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</si>
  <si>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</si>
  <si>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</si>
  <si>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</si>
  <si>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</si>
  <si>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</si>
  <si>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</si>
  <si>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</si>
  <si>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</si>
  <si>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</si>
  <si>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</si>
  <si>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</si>
  <si>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</si>
  <si>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</si>
  <si>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</si>
  <si>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</si>
  <si>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</si>
  <si>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</si>
  <si>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</si>
  <si>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</si>
  <si>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</si>
  <si>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</si>
  <si>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</si>
  <si>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</si>
  <si>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</si>
  <si>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</si>
  <si>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</si>
  <si>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</si>
  <si>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</si>
  <si>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</si>
  <si>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</si>
  <si>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</si>
  <si>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</si>
  <si>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</si>
  <si>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</si>
  <si>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</si>
  <si>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</si>
  <si>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</si>
  <si>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</si>
  <si>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</si>
  <si>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</si>
  <si>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</si>
  <si>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</si>
  <si>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</si>
  <si>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</si>
  <si>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</si>
  <si>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</si>
  <si>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</si>
  <si>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</si>
  <si>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</si>
  <si>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</si>
  <si>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</si>
  <si>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</si>
  <si>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</si>
  <si>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</si>
  <si>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</si>
  <si>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</si>
  <si>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</si>
  <si>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</si>
  <si>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</si>
  <si>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</si>
  <si>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</si>
  <si>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</si>
  <si>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</si>
  <si>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</si>
  <si>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</si>
  <si>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</si>
  <si>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</si>
  <si>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</si>
  <si>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</si>
  <si>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</si>
  <si>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</si>
  <si>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</si>
  <si>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</si>
  <si>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</si>
  <si>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</si>
  <si>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</si>
  <si>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</si>
  <si>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</si>
  <si>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</si>
  <si>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</si>
  <si>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</si>
  <si>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</si>
  <si>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</si>
  <si>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</si>
  <si>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</si>
  <si>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</si>
  <si>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</si>
  <si>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</si>
  <si>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</si>
  <si>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</si>
  <si>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</si>
  <si>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</si>
  <si>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</si>
  <si>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</si>
  <si>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</si>
  <si>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</si>
  <si>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</si>
  <si>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</si>
  <si>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</si>
  <si>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</si>
  <si>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</si>
  <si>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</si>
  <si>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</si>
  <si>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</si>
  <si>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</si>
  <si>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</si>
  <si>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</si>
  <si>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</si>
  <si>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</si>
  <si>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</si>
  <si>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</si>
  <si>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</si>
  <si>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</si>
  <si>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</si>
  <si>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</si>
  <si>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</si>
  <si>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</si>
  <si>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</si>
  <si>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</si>
  <si>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</si>
  <si>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</si>
  <si>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</si>
  <si>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</si>
  <si>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</si>
  <si>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</si>
  <si>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</si>
  <si>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</si>
  <si>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</si>
  <si>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</si>
  <si>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</si>
  <si>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</si>
  <si>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</si>
  <si>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</si>
  <si>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</si>
  <si>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</si>
  <si>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</si>
  <si>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</si>
  <si>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</si>
  <si>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</si>
  <si>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</si>
  <si>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</si>
  <si>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</si>
  <si>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</si>
  <si>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</si>
  <si>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</si>
  <si>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</si>
  <si>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</si>
  <si>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</si>
  <si>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</si>
  <si>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</si>
  <si>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</si>
  <si>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</si>
  <si>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</si>
  <si>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</si>
  <si>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</si>
  <si>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</si>
  <si>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</si>
  <si>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</si>
  <si>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</si>
  <si>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</si>
  <si>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</si>
  <si>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</si>
  <si>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</si>
  <si>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</si>
  <si>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</si>
  <si>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</si>
  <si>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</si>
  <si>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</si>
  <si>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</si>
  <si>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</si>
  <si>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</si>
  <si>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</si>
  <si>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</si>
  <si>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</si>
  <si>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</si>
  <si>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</si>
  <si>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</si>
  <si>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</si>
  <si>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</si>
  <si>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</si>
  <si>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</si>
  <si>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</si>
  <si>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</si>
  <si>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</si>
  <si>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</si>
  <si>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</si>
  <si>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</si>
  <si>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</si>
  <si>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</si>
  <si>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</si>
  <si>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</si>
  <si>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</si>
  <si>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</si>
  <si>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</si>
  <si>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</si>
  <si>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</si>
  <si>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</si>
  <si>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</si>
  <si>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</si>
  <si>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</si>
  <si>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</si>
  <si>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</si>
  <si>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</si>
  <si>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</si>
  <si>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</si>
  <si>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</si>
  <si>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</si>
  <si>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</si>
  <si>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</si>
  <si>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</si>
  <si>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</si>
  <si>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</si>
  <si>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</si>
  <si>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</si>
  <si>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</si>
  <si>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</si>
  <si>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</si>
  <si>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</si>
  <si>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</si>
  <si>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</si>
  <si>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</si>
  <si>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</si>
  <si>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</si>
  <si>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</si>
  <si>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</si>
  <si>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</si>
  <si>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</si>
  <si>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</si>
  <si>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</si>
  <si>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</si>
  <si>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</si>
  <si>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</si>
  <si>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</si>
  <si>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</si>
  <si>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</si>
  <si>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</si>
  <si>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</si>
  <si>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</si>
  <si>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</si>
  <si>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</si>
  <si>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</si>
  <si>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</si>
  <si>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</si>
  <si>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</si>
  <si>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</si>
  <si>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</si>
  <si>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</si>
  <si>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</si>
  <si>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</si>
  <si>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</si>
  <si>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</si>
  <si>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</si>
  <si>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</si>
  <si>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</si>
  <si>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</si>
  <si>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</si>
  <si>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</si>
  <si>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</si>
  <si>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</si>
  <si>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</si>
  <si>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</si>
  <si>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</si>
  <si>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</si>
  <si>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</si>
  <si>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</si>
  <si>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</si>
  <si>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</si>
  <si>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</si>
  <si>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</si>
  <si>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</si>
  <si>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</si>
  <si>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</si>
  <si>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</si>
  <si>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</si>
  <si>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</si>
  <si>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</si>
  <si>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</si>
  <si>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</si>
  <si>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</si>
  <si>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</si>
  <si>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</si>
  <si>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</si>
  <si>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</si>
  <si>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</si>
  <si>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</si>
  <si>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</si>
  <si>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</si>
  <si>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</si>
  <si>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</si>
  <si>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</si>
  <si>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</si>
  <si>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</si>
  <si>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</si>
  <si>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</si>
  <si>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</si>
  <si>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</si>
  <si>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</si>
  <si>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</si>
  <si>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</si>
  <si>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</si>
  <si>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</si>
  <si>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</si>
  <si>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</si>
  <si>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</si>
  <si>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</si>
  <si>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</si>
  <si>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</si>
  <si>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</si>
  <si>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</si>
  <si>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</si>
  <si>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</si>
  <si>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</si>
  <si>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</si>
  <si>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</si>
  <si>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</si>
  <si>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</si>
  <si>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</si>
  <si>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</si>
  <si>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</si>
  <si>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</si>
  <si>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</si>
  <si>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</si>
  <si>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</si>
  <si>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</si>
  <si>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</si>
  <si>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</si>
  <si>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</si>
  <si>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</si>
  <si>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</si>
  <si>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</si>
  <si>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</si>
  <si>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</si>
  <si>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</si>
  <si>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</si>
  <si>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</si>
  <si>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</si>
  <si>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</si>
  <si>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</si>
  <si>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</si>
  <si>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</si>
  <si>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</si>
  <si>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</si>
  <si>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</si>
  <si>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</si>
  <si>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</si>
  <si>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</si>
  <si>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</si>
  <si>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</si>
  <si>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</si>
  <si>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</si>
  <si>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</si>
  <si>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</si>
  <si>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</si>
  <si>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</si>
  <si>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</si>
  <si>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</si>
  <si>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</si>
  <si>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</si>
  <si>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</si>
  <si>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</si>
  <si>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</si>
  <si>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</si>
  <si>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</si>
  <si>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</si>
  <si>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</si>
  <si>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</si>
  <si>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</si>
  <si>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</si>
  <si>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</si>
  <si>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</si>
  <si>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</si>
  <si>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</si>
  <si>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</si>
  <si>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</si>
  <si>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</si>
  <si>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</si>
  <si>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</si>
  <si>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</si>
  <si>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</si>
  <si>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</si>
  <si>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</si>
  <si>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</si>
  <si>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</si>
  <si>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</si>
  <si>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</si>
  <si>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</si>
  <si>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</si>
  <si>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</si>
  <si>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</si>
  <si>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</si>
  <si>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</si>
  <si>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</si>
  <si>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</si>
  <si>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</si>
  <si>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</si>
  <si>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</si>
  <si>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</si>
  <si>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</si>
  <si>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</si>
  <si>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</si>
  <si>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</si>
  <si>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</si>
  <si>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</si>
  <si>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</si>
  <si>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</si>
  <si>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</si>
  <si>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</si>
  <si>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</si>
  <si>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</si>
  <si>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</si>
  <si>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</si>
  <si>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</si>
  <si>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</si>
  <si>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</si>
  <si>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</si>
  <si>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</si>
  <si>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</si>
  <si>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</si>
  <si>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</si>
  <si>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</si>
  <si>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</si>
  <si>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</si>
  <si>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</si>
  <si>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</si>
  <si>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</si>
  <si>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</si>
  <si>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</si>
  <si>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</si>
  <si>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</si>
  <si>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</si>
  <si>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</si>
  <si>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</si>
  <si>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</si>
  <si>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</si>
  <si>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</si>
  <si>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</si>
  <si>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</si>
  <si>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</si>
  <si>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</si>
  <si>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</si>
  <si>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</si>
  <si>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</si>
  <si>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</si>
  <si>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</si>
  <si>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</si>
  <si>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</si>
  <si>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</si>
  <si>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</si>
  <si>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</si>
  <si>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</si>
  <si>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</si>
  <si>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</si>
  <si>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</si>
  <si>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</si>
  <si>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</si>
  <si>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</si>
  <si>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</si>
  <si>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</si>
  <si>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</si>
  <si>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</si>
  <si>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</si>
  <si>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</si>
  <si>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</si>
  <si>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</si>
  <si>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</si>
  <si>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</si>
  <si>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</si>
  <si>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</si>
  <si>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</si>
  <si>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</si>
  <si>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</si>
  <si>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</si>
  <si>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</si>
  <si>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</si>
  <si>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</si>
  <si>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</si>
  <si>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</si>
  <si>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</si>
  <si>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</si>
  <si>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</si>
  <si>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</si>
  <si>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</si>
  <si>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</si>
  <si>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</si>
  <si>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</si>
  <si>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</si>
  <si>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</si>
  <si>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</si>
  <si>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</si>
  <si>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</si>
  <si>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</si>
  <si>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</si>
  <si>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</si>
  <si>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</si>
  <si>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</si>
  <si>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</si>
  <si>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</si>
  <si>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</si>
  <si>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</si>
  <si>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</si>
  <si>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</si>
  <si>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</si>
  <si>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</si>
  <si>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</si>
  <si>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</si>
  <si>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</si>
  <si>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</si>
  <si>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</si>
  <si>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</si>
  <si>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</si>
  <si>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</si>
  <si>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</si>
  <si>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</si>
  <si>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</si>
  <si>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</si>
  <si>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</si>
  <si>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</si>
  <si>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</si>
  <si>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</si>
  <si>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</si>
  <si>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</si>
  <si>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</si>
  <si>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</si>
  <si>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</si>
  <si>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</si>
  <si>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</si>
  <si>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</si>
  <si>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</si>
  <si>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</si>
  <si>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</si>
  <si>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</si>
  <si>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</si>
  <si>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</si>
  <si>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</si>
  <si>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</si>
  <si>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</si>
  <si>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</si>
  <si>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</si>
  <si>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</si>
  <si>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</si>
  <si>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</si>
  <si>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</si>
  <si>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</si>
  <si>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</si>
  <si>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</si>
  <si>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</si>
  <si>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</si>
  <si>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</si>
  <si>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</si>
  <si>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</si>
  <si>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</si>
  <si>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</si>
  <si>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</si>
  <si>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</si>
  <si>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</si>
  <si>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</si>
  <si>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</si>
  <si>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</si>
  <si>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</si>
  <si>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</si>
  <si>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</si>
  <si>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</si>
  <si>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</si>
  <si>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</si>
  <si>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</si>
  <si>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</si>
  <si>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</si>
  <si>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</si>
  <si>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</si>
  <si>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</si>
  <si>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</si>
  <si>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</si>
  <si>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</si>
  <si>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</si>
  <si>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</si>
  <si>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</si>
  <si>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</si>
  <si>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</si>
  <si>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</si>
  <si>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</si>
  <si>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</si>
  <si>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</si>
  <si>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</si>
  <si>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</si>
  <si>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</si>
  <si>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</si>
  <si>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</si>
  <si>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</si>
  <si>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</si>
  <si>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</si>
  <si>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</si>
  <si>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</si>
  <si>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</si>
  <si>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</si>
  <si>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</si>
  <si>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</si>
  <si>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</si>
  <si>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</si>
  <si>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</si>
  <si>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</si>
  <si>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</si>
  <si>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</si>
  <si>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</si>
  <si>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</si>
  <si>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</si>
  <si>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</si>
  <si>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</si>
  <si>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</si>
  <si>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</si>
  <si>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</si>
  <si>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</si>
  <si>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</si>
  <si>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</si>
  <si>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</si>
  <si>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</si>
  <si>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</si>
  <si>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</si>
  <si>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</si>
  <si>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</si>
  <si>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</si>
  <si>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</si>
  <si>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</si>
  <si>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</si>
  <si>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</si>
  <si>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</si>
  <si>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</si>
  <si>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</si>
  <si>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</si>
  <si>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</si>
  <si>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</si>
  <si>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</si>
  <si>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</si>
  <si>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</si>
  <si>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</si>
  <si>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</si>
  <si>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</si>
  <si>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</si>
  <si>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</si>
  <si>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</si>
  <si>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</si>
  <si>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</si>
  <si>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</si>
  <si>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</si>
  <si>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</si>
  <si>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</si>
  <si>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</si>
  <si>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</si>
  <si>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</si>
  <si>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</si>
  <si>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</si>
  <si>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</si>
  <si>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</si>
  <si>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</si>
  <si>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</si>
  <si>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</si>
  <si>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</si>
  <si>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</si>
  <si>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</si>
  <si>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</si>
  <si>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</si>
  <si>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</si>
  <si>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</si>
  <si>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</si>
  <si>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</si>
  <si>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</si>
  <si>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</si>
  <si>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</si>
  <si>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</si>
  <si>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</si>
  <si>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</si>
  <si>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</si>
  <si>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</si>
  <si>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</si>
  <si>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</si>
  <si>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</si>
  <si>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</si>
  <si>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</si>
  <si>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</si>
  <si>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</si>
  <si>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</si>
  <si>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</si>
  <si>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</si>
  <si>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</si>
  <si>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</si>
  <si>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</si>
  <si>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</si>
  <si>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</si>
  <si>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</si>
  <si>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</si>
  <si>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</si>
  <si>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</si>
  <si>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</si>
  <si>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</si>
  <si>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</si>
  <si>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</si>
  <si>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</si>
  <si>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</si>
  <si>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</si>
  <si>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</si>
  <si>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</si>
  <si>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</si>
  <si>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</si>
  <si>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</si>
  <si>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</si>
  <si>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</si>
  <si>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</si>
  <si>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</si>
  <si>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</si>
  <si>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</si>
  <si>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</si>
  <si>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</si>
  <si>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</si>
  <si>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</si>
  <si>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</si>
  <si>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</si>
  <si>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</si>
  <si>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</si>
  <si>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</si>
  <si>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</si>
  <si>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</si>
  <si>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</si>
  <si>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</si>
  <si>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</si>
  <si>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</si>
  <si>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</si>
  <si>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</si>
  <si>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</si>
  <si>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</si>
  <si>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</si>
  <si>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</si>
  <si>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</si>
  <si>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</si>
  <si>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</si>
  <si>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</si>
  <si>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</si>
  <si>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</si>
  <si>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</si>
  <si>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</si>
  <si>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</si>
  <si>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</si>
  <si>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</si>
  <si>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</si>
  <si>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</si>
  <si>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</si>
  <si>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</si>
  <si>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</si>
  <si>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</si>
  <si>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</si>
  <si>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</si>
  <si>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</si>
  <si>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</si>
  <si>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</si>
  <si>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</si>
  <si>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</si>
  <si>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</si>
  <si>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</si>
  <si>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</si>
  <si>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</si>
  <si>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</si>
  <si>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</si>
  <si>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</si>
  <si>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</si>
  <si>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</si>
  <si>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</si>
  <si>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</si>
  <si>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</si>
  <si>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</si>
  <si>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</si>
  <si>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</si>
  <si>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</si>
  <si>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</si>
  <si>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</si>
  <si>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</si>
  <si>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</si>
  <si>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</si>
  <si>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</si>
  <si>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</si>
  <si>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</si>
  <si>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</si>
  <si>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</si>
  <si>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</si>
  <si>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</si>
  <si>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</si>
  <si>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</si>
  <si>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</si>
  <si>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</si>
  <si>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</si>
  <si>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</si>
  <si>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</si>
  <si>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</si>
  <si>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</si>
  <si>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</si>
  <si>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</si>
  <si>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</si>
  <si>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</si>
  <si>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</si>
  <si>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</si>
  <si>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</si>
  <si>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</si>
  <si>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</si>
  <si>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</si>
  <si>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</si>
  <si>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</si>
  <si>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</si>
  <si>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</si>
  <si>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</si>
  <si>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</si>
  <si>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</si>
  <si>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</si>
  <si>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</si>
  <si>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</si>
  <si>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</si>
  <si>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</si>
  <si>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</si>
  <si>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</si>
  <si>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</si>
  <si>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</si>
  <si>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</si>
  <si>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</si>
  <si>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</si>
  <si>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</si>
  <si>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</si>
  <si>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</si>
  <si>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</si>
  <si>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</si>
  <si>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</si>
  <si>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</si>
  <si>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</si>
  <si>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</si>
  <si>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</si>
  <si>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</si>
  <si>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</si>
  <si>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</si>
  <si>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</si>
  <si>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</si>
  <si>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</si>
  <si>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</si>
  <si>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</si>
  <si>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</si>
  <si>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</si>
  <si>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</si>
  <si>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</si>
  <si>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</si>
  <si>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</si>
  <si>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</si>
  <si>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</si>
  <si>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</si>
  <si>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</si>
  <si>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</si>
  <si>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</si>
  <si>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</si>
  <si>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</si>
  <si>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</si>
  <si>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</si>
  <si>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</si>
  <si>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</si>
  <si>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</si>
  <si>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</si>
  <si>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</si>
  <si>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</si>
  <si>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</si>
  <si>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</si>
  <si>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</si>
  <si>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</si>
  <si>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</si>
  <si>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</si>
  <si>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</si>
  <si>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</si>
  <si>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</si>
  <si>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</si>
  <si>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</si>
  <si>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</si>
  <si>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</si>
  <si>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</si>
  <si>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</si>
  <si>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</si>
  <si>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</si>
  <si>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</si>
  <si>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</si>
  <si>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</si>
  <si>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</si>
  <si>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</si>
  <si>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</si>
  <si>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</si>
  <si>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</si>
  <si>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</si>
  <si>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</si>
  <si>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</si>
  <si>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</si>
  <si>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</si>
  <si>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</si>
  <si>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</si>
  <si>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</si>
  <si>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</si>
  <si>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</si>
  <si>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</si>
  <si>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</si>
  <si>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</si>
  <si>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</si>
  <si>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</si>
  <si>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</si>
  <si>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</si>
  <si>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</si>
  <si>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</si>
  <si>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</si>
  <si>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</si>
  <si>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</si>
  <si>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</si>
  <si>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</si>
  <si>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</si>
  <si>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</si>
  <si>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</si>
  <si>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</si>
  <si>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</si>
  <si>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</si>
  <si>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</si>
  <si>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</si>
  <si>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</si>
  <si>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</si>
  <si>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</si>
  <si>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</si>
  <si>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</si>
  <si>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</si>
  <si>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</si>
  <si>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</si>
  <si>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</si>
  <si>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</si>
  <si>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</si>
  <si>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</si>
  <si>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</si>
  <si>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</si>
  <si>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</si>
  <si>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</si>
  <si>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</si>
  <si>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</si>
  <si>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</si>
  <si>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</si>
  <si>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</si>
  <si>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</si>
  <si>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</si>
  <si>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</si>
  <si>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</si>
  <si>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</si>
  <si>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</si>
  <si>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</si>
  <si>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</si>
  <si>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</si>
  <si>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</si>
  <si>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</si>
  <si>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</si>
  <si>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</si>
  <si>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</si>
  <si>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</si>
  <si>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</si>
  <si>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</si>
  <si>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</si>
  <si>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</si>
  <si>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</si>
  <si>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</si>
  <si>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</si>
  <si>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</si>
  <si>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</si>
  <si>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</si>
  <si>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</si>
  <si>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</si>
  <si>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</si>
  <si>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</si>
  <si>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</si>
  <si>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</si>
  <si>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</si>
  <si>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</si>
  <si>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</si>
  <si>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</si>
  <si>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</si>
  <si>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</si>
  <si>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</si>
  <si>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</si>
  <si>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</si>
  <si>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</si>
  <si>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</si>
  <si>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</si>
  <si>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</si>
  <si>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</si>
  <si>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</si>
  <si>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</si>
  <si>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</si>
  <si>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</si>
  <si>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</si>
  <si>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</si>
  <si>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</si>
  <si>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</si>
  <si>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</si>
  <si>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</si>
  <si>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</si>
  <si>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</si>
  <si>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</si>
  <si>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</si>
  <si>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</si>
  <si>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</si>
  <si>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</si>
  <si>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</si>
  <si>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</si>
  <si>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</si>
  <si>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</si>
  <si>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</si>
  <si>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</si>
  <si>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</si>
  <si>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</si>
  <si>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</si>
  <si>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</si>
  <si>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</si>
  <si>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</si>
  <si>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</si>
  <si>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</si>
  <si>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</si>
  <si>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</si>
  <si>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</si>
  <si>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</si>
  <si>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</si>
  <si>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</si>
  <si>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</si>
  <si>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</si>
  <si>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</si>
  <si>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</si>
  <si>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</si>
  <si>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</si>
  <si>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</si>
  <si>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</si>
  <si>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</si>
  <si>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</si>
  <si>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</si>
  <si>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</si>
  <si>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</si>
  <si>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</si>
  <si>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</si>
  <si>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</si>
  <si>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</si>
  <si>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</si>
  <si>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</si>
  <si>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</si>
  <si>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</si>
  <si>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</si>
  <si>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</si>
  <si>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</si>
  <si>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</si>
  <si>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</si>
  <si>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</si>
  <si>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</si>
  <si>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</si>
  <si>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</si>
  <si>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</si>
  <si>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</si>
  <si>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</si>
  <si>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</si>
  <si>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</si>
  <si>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</si>
  <si>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</si>
  <si>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</si>
  <si>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</si>
  <si>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</si>
  <si>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</si>
  <si>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</si>
  <si>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</si>
  <si>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</si>
  <si>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</si>
  <si>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</si>
  <si>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</si>
  <si>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</si>
  <si>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</si>
  <si>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</si>
  <si>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</si>
  <si>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</si>
  <si>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</si>
  <si>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</si>
  <si>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</si>
  <si>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</si>
  <si>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</si>
  <si>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</si>
  <si>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</si>
  <si>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</si>
  <si>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</si>
  <si>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</si>
  <si>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</si>
  <si>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</si>
  <si>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</si>
  <si>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</si>
  <si>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</si>
  <si>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</si>
  <si>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</si>
  <si>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</si>
  <si>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</si>
  <si>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</si>
  <si>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</si>
  <si>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</si>
  <si>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</si>
  <si>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</si>
  <si>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</si>
  <si>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</si>
  <si>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</si>
  <si>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</si>
  <si>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</si>
  <si>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</si>
  <si>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</si>
  <si>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</si>
  <si>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</si>
  <si>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</si>
  <si>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</si>
  <si>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</si>
  <si>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</si>
  <si>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</si>
  <si>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</si>
  <si>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</si>
  <si>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</si>
  <si>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</si>
  <si>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</si>
  <si>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</si>
  <si>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</si>
  <si>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</si>
  <si>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</si>
  <si>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</si>
  <si>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</si>
  <si>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</si>
  <si>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</si>
  <si>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</si>
  <si>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</si>
  <si>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</si>
  <si>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</si>
  <si>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</si>
  <si>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</si>
  <si>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</si>
  <si>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</si>
  <si>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</si>
  <si>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</si>
  <si>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</si>
  <si>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</si>
  <si>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</si>
  <si>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</si>
  <si>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</si>
  <si>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</si>
  <si>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</si>
  <si>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</si>
  <si>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</si>
  <si>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</si>
  <si>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</si>
  <si>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</si>
  <si>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</si>
  <si>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</si>
  <si>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</si>
  <si>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</si>
  <si>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</si>
  <si>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</si>
  <si>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</si>
  <si>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</si>
  <si>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</si>
  <si>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</si>
  <si>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</si>
  <si>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</si>
  <si>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</si>
  <si>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</si>
  <si>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</si>
  <si>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</si>
  <si>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</si>
  <si>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</si>
  <si>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</si>
  <si>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</si>
  <si>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</si>
  <si>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</si>
  <si>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</si>
  <si>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</si>
  <si>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</si>
  <si>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</si>
  <si>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</si>
  <si>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</si>
  <si>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</si>
  <si>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</si>
  <si>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</si>
  <si>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</si>
  <si>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</si>
  <si>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</si>
  <si>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</si>
  <si>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</si>
  <si>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</si>
  <si>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</si>
  <si>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</si>
  <si>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</si>
  <si>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</si>
  <si>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</si>
  <si>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</si>
  <si>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</si>
  <si>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</si>
  <si>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</si>
  <si>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</si>
  <si>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</si>
  <si>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</si>
  <si>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</si>
  <si>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</si>
  <si>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</si>
  <si>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</si>
  <si>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</si>
  <si>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</si>
  <si>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</si>
  <si>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</si>
  <si>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</si>
  <si>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</si>
  <si>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</si>
  <si>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</si>
  <si>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</si>
  <si>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</si>
  <si>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</si>
  <si>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</si>
  <si>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</si>
  <si>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</si>
  <si>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</si>
  <si>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</si>
  <si>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</si>
  <si>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</si>
  <si>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</si>
  <si>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</si>
  <si>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</si>
  <si>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</si>
  <si>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</si>
  <si>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</si>
  <si>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</si>
  <si>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</si>
  <si>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</si>
  <si>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</si>
  <si>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</si>
  <si>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</si>
  <si>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</si>
  <si>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</si>
  <si>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</si>
  <si>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</si>
  <si>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</si>
  <si>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</si>
  <si>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</si>
  <si>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</si>
  <si>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</si>
  <si>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</si>
  <si>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</si>
  <si>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</si>
  <si>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</si>
  <si>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</si>
  <si>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</si>
  <si>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</si>
  <si>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</si>
  <si>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</si>
  <si>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</si>
  <si>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</si>
  <si>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</si>
  <si>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</si>
  <si>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</si>
  <si>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</si>
  <si>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</si>
  <si>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</si>
  <si>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</si>
  <si>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</si>
  <si>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</si>
  <si>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</si>
  <si>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</si>
  <si>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</si>
  <si>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</si>
  <si>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</si>
  <si>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</si>
  <si>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</si>
  <si>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</si>
  <si>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</si>
  <si>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</si>
  <si>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</si>
  <si>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</si>
  <si>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</si>
  <si>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</si>
  <si>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</si>
  <si>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</si>
  <si>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</si>
  <si>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</si>
  <si>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</si>
  <si>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</si>
  <si>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</si>
  <si>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</si>
  <si>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</si>
  <si>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</si>
  <si>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</si>
  <si>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</si>
  <si>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</si>
  <si>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</si>
  <si>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</si>
  <si>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</si>
  <si>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</si>
  <si>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</si>
  <si>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</si>
  <si>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</si>
  <si>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</si>
  <si>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</si>
  <si>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</si>
  <si>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</si>
  <si>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</si>
  <si>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</si>
  <si>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</si>
  <si>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</si>
  <si>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</si>
  <si>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</si>
  <si>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</si>
  <si>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</si>
  <si>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</si>
  <si>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</si>
  <si>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</si>
  <si>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</si>
  <si>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</si>
  <si>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</si>
  <si>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</si>
  <si>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</si>
  <si>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</si>
  <si>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</si>
  <si>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</si>
  <si>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</si>
  <si>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</si>
  <si>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</si>
  <si>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</si>
  <si>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</si>
  <si>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</si>
  <si>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</si>
  <si>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</si>
  <si>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</si>
  <si>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</si>
  <si>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</si>
  <si>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</si>
  <si>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</si>
  <si>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</si>
  <si>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</si>
  <si>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</si>
  <si>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</si>
  <si>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</si>
  <si>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</si>
  <si>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</si>
  <si>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</si>
  <si>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</si>
  <si>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</si>
  <si>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</si>
  <si>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</si>
  <si>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</si>
  <si>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</si>
  <si>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</si>
  <si>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</si>
  <si>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</si>
  <si>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</si>
  <si>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</si>
  <si>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</si>
  <si>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</si>
  <si>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</si>
  <si>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</si>
  <si>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</si>
  <si>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</si>
  <si>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</si>
  <si>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</si>
  <si>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</si>
  <si>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</si>
  <si>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</si>
  <si>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</si>
  <si>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</si>
  <si>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</si>
  <si>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</si>
  <si>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</si>
  <si>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</si>
  <si>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</si>
  <si>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</si>
  <si>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</si>
  <si>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</si>
  <si>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</si>
  <si>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</si>
  <si>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</si>
  <si>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</si>
  <si>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</si>
  <si>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</si>
  <si>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</si>
  <si>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</si>
  <si>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</si>
  <si>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</si>
  <si>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</si>
  <si>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</si>
  <si>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</si>
  <si>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</si>
  <si>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</si>
  <si>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</si>
  <si>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</si>
  <si>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</si>
  <si>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</si>
  <si>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</si>
  <si>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</si>
  <si>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</si>
  <si>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</si>
  <si>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</si>
  <si>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</si>
  <si>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</si>
  <si>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</si>
  <si>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</si>
  <si>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</si>
  <si>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</si>
  <si>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</si>
  <si>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</si>
  <si>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</si>
  <si>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</si>
  <si>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</si>
  <si>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</si>
  <si>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</si>
  <si>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</si>
  <si>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</si>
  <si>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</si>
  <si>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</si>
  <si>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</si>
  <si>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</si>
  <si>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</si>
  <si>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</si>
  <si>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</si>
  <si>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</si>
  <si>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</si>
  <si>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</si>
  <si>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</si>
  <si>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</si>
  <si>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</si>
  <si>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</si>
  <si>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</si>
  <si>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</si>
  <si>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</si>
  <si>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</si>
  <si>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</si>
  <si>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</si>
  <si>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</si>
  <si>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</si>
  <si>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</si>
  <si>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</si>
  <si>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</si>
  <si>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</si>
  <si>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</si>
  <si>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</si>
  <si>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</si>
  <si>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</si>
  <si>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</si>
  <si>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</si>
  <si>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</si>
  <si>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</si>
  <si>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</si>
  <si>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</si>
  <si>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</si>
  <si>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</si>
  <si>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</si>
  <si>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</si>
  <si>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</si>
  <si>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</si>
  <si>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</si>
  <si>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</si>
  <si>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</si>
  <si>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</si>
  <si>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</si>
  <si>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</si>
  <si>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</si>
  <si>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</si>
  <si>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</si>
  <si>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</si>
  <si>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</si>
  <si>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</si>
  <si>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</si>
  <si>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</si>
  <si>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</si>
  <si>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</si>
  <si>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</si>
  <si>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</si>
  <si>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</si>
  <si>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</si>
  <si>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</si>
  <si>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</si>
  <si>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</si>
  <si>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</si>
  <si>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</si>
  <si>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</si>
  <si>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</si>
  <si>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</si>
  <si>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</si>
  <si>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</si>
  <si>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</si>
  <si>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</si>
  <si>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</si>
  <si>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</si>
  <si>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</si>
  <si>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</si>
  <si>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</si>
  <si>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</si>
  <si>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</si>
  <si>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</si>
  <si>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</si>
  <si>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</si>
  <si>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</si>
  <si>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</si>
  <si>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</si>
  <si>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</si>
  <si>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</si>
  <si>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</si>
  <si>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</si>
  <si>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</si>
  <si>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</si>
  <si>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</si>
  <si>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</si>
  <si>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</si>
  <si>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</si>
  <si>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</si>
  <si>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</si>
  <si>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</si>
  <si>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</si>
  <si>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</si>
  <si>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</si>
  <si>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</si>
  <si>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</si>
  <si>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</si>
  <si>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</si>
  <si>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</si>
  <si>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</si>
  <si>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</si>
  <si>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</si>
  <si>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</si>
  <si>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</si>
  <si>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</si>
  <si>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</si>
  <si>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</si>
  <si>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</si>
  <si>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</si>
  <si>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</si>
  <si>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</si>
  <si>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</si>
  <si>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</si>
  <si>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</si>
  <si>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</si>
  <si>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</si>
  <si>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</si>
  <si>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</si>
  <si>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</si>
  <si>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</si>
  <si>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</si>
  <si>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</si>
  <si>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</si>
  <si>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</si>
  <si>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</si>
  <si>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</si>
  <si>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</si>
  <si>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</si>
  <si>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</si>
  <si>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</si>
  <si>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</si>
  <si>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</si>
  <si>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</si>
  <si>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</si>
  <si>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</si>
  <si>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</si>
  <si>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</si>
  <si>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</si>
  <si>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</si>
  <si>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</si>
  <si>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</si>
  <si>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</si>
  <si>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</si>
  <si>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</si>
  <si>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</si>
  <si>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</si>
  <si>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</si>
  <si>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</si>
  <si>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</si>
  <si>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</si>
  <si>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</si>
  <si>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</si>
  <si>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</si>
  <si>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</si>
  <si>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</si>
  <si>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</si>
  <si>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</si>
  <si>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</si>
  <si>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</si>
  <si>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</si>
  <si>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</si>
  <si>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</si>
  <si>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</si>
  <si>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</si>
  <si>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</si>
  <si>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</si>
  <si>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</si>
  <si>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</si>
  <si>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</si>
  <si>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</si>
  <si>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</si>
  <si>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</si>
  <si>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</si>
  <si>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</si>
  <si>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</si>
  <si>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</si>
  <si>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</si>
  <si>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</si>
  <si>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</si>
  <si>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</si>
  <si>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</si>
  <si>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</si>
  <si>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</si>
  <si>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</si>
  <si>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</si>
  <si>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</si>
  <si>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</si>
  <si>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</si>
  <si>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</si>
  <si>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</si>
  <si>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</si>
  <si>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</si>
  <si>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</si>
  <si>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</si>
  <si>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</si>
  <si>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</si>
  <si>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</si>
  <si>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</si>
  <si>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</si>
  <si>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</si>
  <si>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</si>
  <si>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</si>
  <si>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</si>
  <si>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</si>
  <si>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</si>
  <si>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</si>
  <si>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</si>
  <si>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</si>
  <si>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</si>
  <si>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</si>
  <si>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</si>
  <si>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</si>
  <si>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</si>
  <si>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</si>
  <si>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</si>
  <si>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</si>
  <si>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</si>
  <si>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</si>
  <si>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</si>
  <si>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</si>
  <si>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</si>
  <si>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</si>
  <si>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</si>
  <si>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</si>
  <si>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</si>
  <si>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</si>
  <si>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</si>
  <si>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</si>
  <si>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</si>
  <si>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</si>
  <si>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</si>
  <si>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</si>
  <si>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</si>
  <si>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</si>
  <si>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</si>
  <si>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</si>
  <si>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</si>
  <si>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</si>
  <si>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</si>
  <si>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</si>
  <si>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</si>
  <si>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</si>
  <si>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</si>
  <si>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</si>
  <si>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</si>
  <si>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</si>
  <si>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</si>
  <si>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</si>
  <si>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</si>
  <si>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</si>
  <si>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</si>
  <si>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</si>
  <si>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</si>
  <si>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</si>
  <si>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</si>
  <si>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</si>
  <si>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</si>
  <si>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</si>
  <si>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</si>
  <si>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</si>
  <si>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</si>
  <si>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</si>
  <si>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</si>
  <si>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</si>
  <si>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</si>
  <si>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</si>
  <si>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</si>
  <si>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</si>
  <si>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</si>
  <si>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</si>
  <si>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</si>
  <si>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</si>
  <si>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</si>
  <si>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</si>
  <si>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</si>
  <si>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</si>
  <si>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</si>
  <si>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</si>
  <si>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</si>
  <si>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</si>
  <si>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</si>
  <si>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</si>
  <si>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</si>
  <si>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</si>
  <si>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</si>
  <si>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</si>
  <si>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</si>
  <si>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</si>
  <si>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</si>
  <si>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</si>
  <si>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</si>
  <si>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</si>
  <si>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</si>
  <si>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</si>
  <si>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</si>
  <si>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</si>
  <si>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</si>
  <si>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</si>
  <si>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</si>
  <si>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</si>
  <si>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</si>
  <si>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</si>
  <si>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</si>
  <si>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</si>
  <si>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</si>
  <si>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</si>
  <si>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</si>
  <si>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</si>
  <si>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</si>
  <si>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</si>
  <si>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</si>
  <si>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</si>
  <si>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</si>
  <si>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</si>
  <si>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</si>
  <si>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</si>
  <si>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</si>
  <si>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</si>
  <si>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</si>
  <si>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</si>
  <si>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</si>
  <si>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</si>
  <si>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</si>
  <si>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</si>
  <si>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</si>
  <si>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</si>
  <si>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</si>
  <si>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</si>
  <si>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</si>
  <si>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</si>
  <si>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</si>
  <si>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</si>
  <si>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</si>
  <si>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</si>
  <si>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</si>
  <si>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</si>
  <si>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</si>
  <si>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</si>
  <si>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</si>
  <si>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</si>
  <si>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</si>
  <si>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</si>
  <si>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</si>
  <si>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</si>
  <si>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</si>
  <si>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</si>
  <si>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</si>
  <si>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</si>
  <si>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</si>
  <si>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</si>
  <si>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</si>
  <si>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</si>
  <si>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</si>
  <si>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</si>
  <si>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</si>
  <si>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</si>
  <si>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</si>
  <si>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</si>
  <si>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</si>
  <si>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</si>
  <si>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</si>
  <si>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</si>
  <si>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</si>
  <si>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</si>
  <si>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</si>
  <si>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</si>
  <si>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</si>
  <si>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</si>
  <si>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</si>
  <si>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</si>
  <si>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</si>
  <si>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</si>
  <si>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</si>
  <si>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</si>
  <si>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</si>
  <si>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</si>
  <si>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</si>
  <si>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</si>
  <si>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</si>
  <si>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</si>
  <si>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</si>
  <si>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</si>
  <si>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</si>
  <si>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</si>
  <si>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</si>
  <si>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</si>
  <si>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</si>
  <si>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</si>
  <si>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</si>
  <si>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</si>
  <si>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</si>
  <si>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</si>
  <si>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</si>
  <si>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</si>
  <si>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</si>
  <si>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</si>
  <si>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</si>
  <si>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</si>
  <si>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</si>
  <si>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</si>
  <si>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</si>
  <si>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</si>
  <si>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</si>
  <si>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</si>
  <si>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</si>
  <si>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</si>
  <si>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</si>
  <si>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</si>
  <si>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</si>
  <si>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</si>
  <si>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</si>
  <si>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</si>
  <si>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</si>
  <si>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</si>
  <si>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</si>
  <si>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</si>
  <si>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</si>
  <si>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</si>
  <si>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</si>
  <si>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</si>
  <si>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</si>
  <si>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</si>
  <si>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</si>
  <si>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</si>
  <si>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</si>
  <si>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</si>
  <si>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</si>
  <si>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</si>
  <si>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</si>
  <si>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</si>
  <si>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</si>
  <si>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</si>
  <si>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</si>
  <si>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</si>
  <si>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</si>
  <si>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</si>
  <si>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</si>
  <si>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</si>
  <si>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</si>
  <si>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</si>
  <si>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</si>
  <si>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</si>
  <si>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</si>
  <si>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</si>
  <si>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</si>
  <si>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</si>
  <si>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</si>
  <si>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</si>
  <si>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</si>
  <si>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</si>
  <si>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</si>
  <si>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</si>
  <si>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</si>
  <si>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</si>
  <si>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</si>
  <si>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</si>
  <si>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</si>
  <si>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</si>
  <si>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</si>
  <si>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</si>
  <si>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</si>
  <si>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</si>
  <si>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</si>
  <si>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</si>
  <si>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</si>
  <si>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</si>
  <si>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</si>
  <si>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</si>
  <si>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</si>
  <si>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</si>
  <si>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</si>
  <si>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</si>
  <si>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</si>
  <si>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</si>
  <si>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</si>
  <si>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</si>
  <si>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</si>
  <si>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</si>
  <si>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</si>
  <si>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</si>
  <si>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</si>
  <si>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</si>
  <si>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</si>
  <si>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</si>
  <si>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</si>
  <si>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</si>
  <si>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</si>
  <si>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</si>
  <si>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</si>
  <si>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</si>
  <si>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</si>
  <si>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</si>
  <si>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</si>
  <si>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</si>
  <si>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</si>
  <si>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</si>
  <si>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</si>
  <si>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</si>
  <si>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</si>
  <si>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</si>
  <si>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</si>
  <si>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</si>
  <si>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</si>
  <si>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</si>
  <si>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</si>
  <si>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</si>
  <si>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</si>
  <si>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</si>
  <si>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</si>
  <si>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</si>
  <si>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</si>
  <si>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</si>
  <si>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</si>
  <si>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</si>
  <si>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</si>
  <si>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</si>
  <si>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</si>
  <si>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</si>
  <si>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</si>
  <si>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</si>
  <si>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</si>
  <si>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</si>
  <si>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</si>
  <si>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</si>
  <si>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</si>
  <si>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</si>
  <si>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</si>
  <si>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</si>
  <si>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</si>
  <si>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</si>
  <si>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</si>
  <si>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</si>
  <si>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</si>
  <si>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</si>
  <si>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</si>
  <si>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</si>
  <si>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</si>
  <si>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</si>
  <si>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</si>
  <si>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</si>
  <si>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</si>
  <si>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</si>
  <si>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</si>
  <si>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</si>
  <si>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</si>
  <si>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</si>
  <si>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</si>
  <si>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</si>
  <si>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</si>
  <si>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</si>
  <si>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</si>
  <si>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</si>
  <si>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</si>
  <si>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</si>
  <si>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</si>
  <si>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</si>
  <si>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</si>
  <si>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</si>
  <si>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</si>
  <si>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</si>
  <si>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</si>
  <si>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</si>
  <si>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</si>
  <si>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</si>
  <si>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</si>
  <si>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</si>
  <si>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</si>
  <si>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</si>
  <si>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</si>
  <si>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</si>
  <si>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</si>
  <si>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</si>
  <si>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</si>
  <si>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</si>
  <si>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</si>
  <si>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</si>
  <si>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</si>
  <si>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</si>
  <si>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</si>
  <si>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</si>
  <si>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</si>
  <si>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</si>
  <si>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</si>
  <si>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</si>
  <si>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</si>
  <si>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</si>
  <si>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</si>
  <si>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</si>
  <si>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</si>
  <si>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</si>
  <si>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</si>
  <si>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</si>
  <si>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</si>
  <si>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</si>
  <si>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</si>
  <si>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</si>
  <si>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</si>
  <si>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</si>
  <si>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</si>
  <si>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</si>
  <si>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</si>
  <si>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</si>
  <si>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</si>
  <si>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</si>
  <si>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</si>
  <si>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</si>
  <si>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</si>
  <si>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</si>
  <si>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</si>
  <si>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</si>
  <si>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</si>
  <si>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</si>
  <si>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</si>
  <si>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</si>
  <si>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</si>
  <si>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</si>
  <si>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</si>
  <si>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</si>
  <si>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</si>
  <si>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</si>
  <si>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</si>
  <si>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</si>
  <si>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</si>
  <si>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</si>
  <si>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</si>
  <si>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</si>
  <si>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</si>
  <si>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</si>
  <si>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</si>
  <si>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</si>
  <si>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</si>
  <si>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</si>
  <si>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</si>
  <si>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</si>
  <si>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</si>
  <si>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</si>
  <si>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</si>
  <si>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</si>
  <si>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</si>
  <si>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</si>
  <si>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</si>
  <si>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</si>
  <si>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</si>
  <si>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</si>
  <si>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</si>
  <si>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</si>
  <si>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</si>
  <si>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</si>
  <si>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</si>
  <si>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</si>
  <si>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</si>
  <si>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</si>
  <si>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</si>
  <si>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</si>
  <si>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</si>
  <si>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</si>
  <si>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</si>
  <si>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</si>
  <si>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</si>
  <si>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</si>
  <si>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</si>
  <si>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</si>
  <si>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</si>
  <si>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</si>
  <si>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</si>
  <si>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</si>
  <si>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</si>
  <si>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</si>
  <si>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</si>
  <si>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</si>
  <si>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</si>
  <si>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</si>
  <si>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</si>
  <si>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</si>
  <si>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</si>
  <si>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</si>
  <si>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</si>
  <si>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</si>
  <si>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</si>
  <si>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</si>
  <si>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</si>
  <si>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</si>
  <si>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</si>
  <si>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</si>
  <si>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</si>
  <si>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</si>
  <si>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</si>
  <si>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</si>
  <si>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</si>
  <si>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</si>
  <si>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</si>
  <si>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</si>
  <si>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</si>
  <si>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</si>
  <si>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</si>
  <si>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</si>
  <si>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</si>
  <si>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</si>
  <si>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</si>
  <si>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</si>
  <si>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</si>
  <si>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</si>
  <si>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</si>
  <si>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</si>
  <si>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</si>
  <si>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</si>
  <si>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</si>
  <si>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</si>
  <si>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</si>
  <si>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</si>
  <si>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</si>
  <si>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</si>
  <si>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</si>
  <si>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</si>
  <si>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</si>
  <si>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</si>
  <si>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</si>
  <si>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</si>
  <si>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</si>
  <si>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</si>
  <si>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</si>
  <si>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</si>
  <si>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</si>
  <si>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</si>
  <si>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</si>
  <si>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</si>
  <si>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</si>
  <si>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</si>
  <si>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</si>
  <si>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</si>
  <si>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</si>
  <si>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</si>
  <si>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</si>
  <si>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</si>
  <si>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</si>
  <si>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</si>
  <si>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</si>
  <si>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</si>
  <si>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</si>
  <si>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</si>
  <si>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</si>
  <si>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</si>
  <si>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</si>
  <si>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</si>
  <si>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</si>
  <si>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</si>
  <si>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</si>
  <si>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</si>
  <si>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</si>
  <si>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</si>
  <si>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</si>
  <si>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</si>
  <si>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</si>
  <si>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</si>
  <si>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</si>
  <si>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</si>
  <si>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</si>
  <si>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</si>
  <si>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</si>
  <si>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</si>
  <si>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</si>
  <si>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</si>
  <si>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</si>
  <si>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</si>
  <si>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</si>
  <si>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</si>
  <si>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</si>
  <si>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</si>
  <si>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</si>
  <si>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</si>
  <si>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</si>
  <si>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</si>
  <si>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</si>
  <si>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</si>
  <si>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</si>
  <si>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</si>
  <si>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</si>
  <si>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</si>
  <si>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</si>
  <si>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</si>
  <si>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</si>
  <si>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</si>
  <si>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</si>
  <si>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</si>
  <si>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</si>
  <si>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</si>
  <si>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</si>
  <si>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</si>
  <si>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</si>
  <si>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</si>
  <si>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</si>
  <si>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</si>
  <si>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</si>
  <si>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</si>
  <si>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</si>
  <si>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</si>
  <si>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</si>
  <si>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</si>
  <si>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</si>
  <si>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</si>
  <si>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</si>
  <si>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</si>
  <si>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</si>
  <si>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</si>
  <si>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</si>
  <si>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</si>
  <si>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</si>
  <si>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</si>
  <si>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</si>
  <si>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</si>
  <si>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</si>
  <si>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</si>
  <si>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</si>
  <si>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</si>
  <si>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</si>
  <si>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</si>
  <si>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</si>
  <si>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</si>
  <si>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</si>
  <si>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</si>
  <si>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</si>
  <si>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</si>
  <si>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</si>
  <si>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</si>
  <si>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</si>
  <si>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</si>
  <si>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</si>
  <si>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</si>
  <si>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</si>
  <si>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</si>
  <si>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</si>
  <si>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</si>
  <si>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</si>
  <si>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</si>
  <si>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</si>
  <si>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</si>
  <si>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</si>
  <si>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</si>
  <si>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</si>
  <si>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</si>
  <si>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</si>
  <si>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</si>
  <si>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</si>
  <si>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</si>
  <si>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</si>
  <si>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</si>
  <si>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</si>
  <si>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</si>
  <si>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</si>
  <si>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</si>
  <si>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</si>
  <si>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</si>
  <si>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</si>
  <si>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</si>
  <si>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</si>
  <si>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</si>
  <si>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</si>
  <si>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</si>
  <si>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</si>
  <si>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</si>
  <si>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</si>
  <si>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</si>
  <si>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</si>
  <si>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</si>
  <si>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</si>
  <si>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</si>
  <si>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</si>
  <si>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</si>
  <si>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</si>
  <si>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</si>
  <si>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</si>
  <si>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</si>
  <si>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</si>
  <si>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</si>
  <si>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</si>
  <si>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</si>
  <si>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</si>
  <si>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</si>
  <si>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</si>
  <si>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</si>
  <si>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</si>
  <si>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</si>
  <si>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</si>
  <si>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</si>
  <si>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</si>
  <si>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</si>
  <si>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</si>
  <si>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</si>
  <si>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</si>
  <si>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</si>
  <si>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</si>
  <si>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</si>
  <si>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</si>
  <si>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</si>
  <si>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</si>
  <si>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</si>
  <si>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</si>
  <si>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</si>
  <si>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</si>
  <si>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</si>
  <si>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</si>
  <si>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</si>
  <si>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</si>
  <si>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</si>
  <si>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</si>
  <si>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</si>
  <si>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</si>
  <si>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</si>
  <si>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</si>
  <si>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</si>
  <si>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</si>
  <si>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</si>
  <si>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</si>
  <si>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</si>
  <si>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</si>
  <si>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</si>
  <si>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</si>
  <si>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</si>
  <si>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</si>
  <si>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</si>
  <si>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</si>
  <si>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</si>
  <si>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</si>
  <si>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</si>
  <si>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</si>
  <si>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</si>
  <si>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</si>
  <si>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</si>
  <si>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</si>
  <si>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</si>
  <si>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</si>
  <si>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</si>
  <si>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</si>
  <si>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</si>
  <si>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</si>
  <si>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</si>
  <si>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</si>
  <si>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</si>
  <si>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</si>
  <si>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</si>
  <si>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</si>
  <si>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</si>
  <si>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</si>
  <si>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</si>
  <si>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</si>
  <si>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</si>
  <si>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</si>
  <si>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</si>
  <si>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</si>
  <si>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</si>
  <si>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</si>
  <si>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</si>
  <si>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</si>
  <si>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</si>
  <si>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</si>
  <si>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</si>
  <si>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</si>
  <si>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</si>
  <si>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</si>
  <si>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</si>
  <si>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</si>
  <si>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</si>
  <si>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</si>
  <si>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</si>
  <si>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</si>
  <si>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</si>
  <si>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</si>
  <si>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</si>
  <si>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</si>
  <si>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</si>
  <si>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</si>
  <si>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</si>
  <si>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</si>
  <si>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</si>
  <si>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</si>
  <si>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</si>
  <si>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</si>
  <si>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</si>
  <si>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</si>
  <si>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</si>
  <si>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</si>
  <si>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</si>
  <si>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</si>
  <si>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</si>
  <si>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</si>
  <si>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</si>
  <si>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</si>
  <si>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</si>
  <si>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</si>
  <si>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</si>
  <si>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</si>
  <si>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</si>
  <si>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</si>
  <si>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</si>
  <si>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</si>
  <si>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</si>
  <si>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</si>
  <si>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</si>
  <si>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</si>
  <si>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</si>
  <si>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</si>
  <si>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</si>
  <si>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</si>
  <si>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</si>
  <si>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</si>
  <si>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</si>
  <si>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</si>
  <si>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</si>
  <si>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</si>
  <si>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</si>
  <si>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</si>
  <si>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</si>
  <si>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</si>
  <si>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</si>
  <si>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</si>
  <si>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</si>
  <si>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</si>
  <si>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</si>
  <si>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</si>
  <si>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</si>
  <si>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</si>
  <si>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</si>
  <si>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</si>
  <si>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</si>
  <si>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</si>
  <si>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</si>
  <si>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</si>
  <si>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</si>
  <si>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</si>
  <si>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</si>
  <si>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</si>
  <si>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</si>
  <si>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</si>
  <si>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</si>
  <si>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</si>
  <si>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</si>
  <si>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</si>
  <si>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</si>
  <si>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</si>
  <si>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</si>
  <si>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</si>
  <si>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</si>
  <si>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</si>
  <si>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</si>
  <si>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</si>
  <si>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</si>
  <si>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</si>
  <si>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</si>
  <si>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</si>
  <si>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</si>
  <si>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</si>
  <si>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</si>
  <si>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</si>
  <si>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</si>
  <si>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</si>
  <si>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</si>
  <si>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</si>
  <si>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</si>
  <si>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</si>
  <si>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</si>
  <si>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</si>
  <si>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</si>
  <si>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</si>
  <si>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</si>
  <si>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</si>
  <si>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</si>
  <si>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</si>
  <si>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</si>
  <si>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</si>
  <si>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</si>
  <si>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</si>
  <si>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</si>
  <si>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</si>
  <si>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</si>
  <si>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</si>
  <si>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</si>
  <si>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</si>
  <si>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</si>
  <si>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</si>
  <si>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</si>
  <si>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</si>
  <si>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</si>
  <si>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</si>
  <si>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</si>
  <si>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</si>
  <si>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</si>
  <si>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</si>
  <si>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</si>
  <si>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</si>
  <si>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</si>
  <si>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</si>
  <si>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</si>
  <si>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</si>
  <si>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</si>
  <si>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</si>
  <si>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</si>
  <si>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</si>
  <si>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</si>
  <si>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</si>
  <si>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</si>
  <si>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</si>
  <si>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</si>
  <si>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</si>
  <si>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</si>
  <si>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</si>
  <si>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</si>
  <si>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</si>
  <si>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</si>
  <si>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</si>
  <si>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</si>
  <si>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</si>
  <si>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</si>
  <si>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</si>
  <si>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</si>
  <si>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</si>
  <si>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</si>
  <si>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</si>
  <si>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</si>
  <si>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</si>
  <si>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</si>
  <si>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</si>
  <si>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</si>
  <si>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</si>
  <si>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</si>
  <si>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</si>
  <si>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</si>
  <si>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</si>
  <si>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</si>
  <si>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</si>
  <si>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</si>
  <si>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</si>
  <si>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</si>
  <si>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</si>
  <si>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</si>
  <si>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</si>
  <si>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</si>
  <si>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</si>
  <si>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</si>
  <si>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</si>
  <si>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</si>
  <si>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</si>
  <si>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</si>
  <si>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</si>
  <si>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</si>
  <si>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</si>
  <si>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</si>
  <si>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</si>
  <si>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</si>
  <si>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</si>
  <si>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</si>
  <si>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</si>
  <si>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</si>
  <si>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</si>
  <si>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</si>
  <si>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</si>
  <si>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</si>
  <si>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</si>
  <si>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</si>
  <si>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</si>
  <si>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</si>
  <si>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</si>
  <si>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</si>
  <si>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</si>
  <si>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</si>
  <si>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</si>
  <si>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</si>
  <si>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</si>
  <si>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</si>
  <si>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</si>
  <si>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</si>
  <si>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</si>
  <si>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</si>
  <si>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</si>
  <si>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</si>
  <si>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</si>
  <si>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</si>
  <si>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</si>
  <si>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</si>
  <si>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</si>
  <si>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</si>
  <si>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</si>
  <si>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</si>
  <si>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</si>
  <si>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</si>
  <si>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</si>
  <si>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</si>
  <si>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</si>
  <si>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</si>
  <si>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</si>
  <si>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</si>
  <si>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</si>
  <si>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</si>
  <si>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</si>
  <si>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</si>
  <si>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</si>
  <si>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</si>
  <si>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</si>
  <si>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</si>
  <si>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</si>
  <si>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</si>
  <si>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</si>
  <si>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</si>
  <si>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</si>
  <si>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</si>
  <si>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</si>
  <si>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</si>
  <si>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</si>
  <si>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</si>
  <si>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</si>
  <si>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</si>
  <si>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</si>
  <si>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</si>
  <si>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</si>
  <si>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</si>
  <si>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</si>
  <si>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</si>
  <si>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</si>
  <si>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</si>
  <si>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</si>
  <si>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</si>
  <si>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</si>
  <si>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</si>
  <si>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</si>
  <si>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</si>
  <si>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</si>
  <si>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</si>
  <si>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</si>
  <si>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</si>
  <si>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</si>
  <si>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</si>
  <si>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</si>
  <si>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</si>
  <si>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</si>
  <si>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</si>
  <si>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</si>
  <si>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</si>
  <si>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</si>
  <si>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</si>
  <si>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</si>
  <si>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</si>
  <si>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</si>
  <si>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</si>
  <si>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</si>
  <si>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</si>
  <si>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</si>
  <si>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</si>
  <si>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</si>
  <si>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</si>
  <si>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</si>
  <si>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</si>
  <si>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</si>
  <si>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</si>
  <si>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</si>
  <si>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</si>
  <si>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</si>
  <si>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</si>
  <si>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</si>
  <si>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</si>
  <si>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</si>
  <si>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</si>
  <si>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</si>
  <si>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</si>
  <si>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</si>
  <si>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</si>
  <si>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</si>
  <si>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</si>
  <si>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</si>
  <si>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</si>
  <si>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</si>
  <si>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</si>
  <si>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</si>
  <si>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</si>
  <si>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</si>
  <si>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</si>
  <si>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</si>
  <si>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</si>
  <si>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</si>
  <si>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</si>
  <si>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</si>
  <si>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</si>
  <si>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</si>
  <si>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</si>
  <si>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</si>
  <si>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</si>
  <si>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</si>
  <si>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</si>
  <si>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</si>
  <si>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</si>
  <si>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</si>
  <si>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</si>
  <si>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</si>
  <si>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</si>
  <si>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</si>
  <si>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</si>
  <si>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</si>
  <si>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</si>
  <si>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</si>
  <si>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</si>
  <si>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</si>
  <si>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</si>
  <si>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</si>
  <si>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</si>
  <si>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</si>
  <si>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</si>
  <si>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</si>
  <si>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</si>
  <si>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</si>
  <si>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</si>
  <si>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</si>
  <si>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</si>
  <si>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</si>
  <si>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</si>
  <si>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</si>
  <si>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</si>
  <si>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</si>
  <si>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</si>
  <si>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</si>
  <si>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</si>
  <si>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</si>
  <si>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</si>
  <si>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</si>
  <si>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</si>
  <si>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</si>
  <si>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</si>
  <si>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</si>
  <si>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</si>
  <si>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</si>
  <si>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</si>
  <si>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</si>
  <si>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</si>
  <si>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</si>
  <si>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</si>
  <si>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</si>
  <si>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</si>
  <si>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</si>
  <si>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</si>
  <si>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</si>
  <si>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</si>
  <si>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</si>
  <si>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</si>
  <si>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</si>
  <si>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</si>
  <si>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</si>
  <si>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</si>
  <si>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</si>
  <si>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</si>
  <si>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</si>
  <si>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</si>
  <si>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</si>
  <si>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</si>
  <si>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</si>
  <si>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</si>
  <si>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</si>
  <si>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</si>
  <si>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</si>
  <si>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</si>
  <si>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</si>
  <si>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</si>
  <si>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</si>
  <si>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</si>
  <si>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</si>
  <si>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</si>
  <si>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</si>
  <si>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</si>
  <si>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</si>
  <si>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</si>
  <si>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</si>
  <si>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</si>
  <si>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</si>
  <si>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</si>
  <si>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</si>
  <si>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</si>
  <si>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</si>
  <si>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</si>
  <si>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</si>
  <si>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</si>
  <si>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</si>
  <si>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</si>
  <si>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</si>
  <si>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</si>
  <si>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</si>
  <si>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</si>
  <si>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</si>
  <si>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</si>
  <si>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</si>
  <si>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</si>
  <si>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</si>
  <si>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</si>
  <si>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</si>
  <si>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</si>
  <si>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</si>
  <si>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</si>
  <si>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</si>
  <si>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</si>
  <si>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</si>
  <si>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</si>
  <si>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</si>
  <si>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</si>
  <si>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</si>
  <si>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</si>
  <si>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</si>
  <si>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</si>
  <si>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</si>
  <si>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</si>
  <si>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</si>
  <si>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</si>
  <si>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</si>
  <si>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</si>
  <si>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</si>
  <si>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</si>
  <si>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</si>
  <si>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</si>
  <si>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</si>
  <si>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</si>
  <si>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</si>
  <si>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</si>
  <si>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</si>
  <si>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</si>
  <si>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</si>
  <si>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</si>
  <si>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</si>
  <si>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</si>
  <si>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</si>
  <si>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</si>
  <si>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</si>
  <si>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</si>
  <si>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</si>
  <si>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</si>
  <si>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</si>
  <si>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</si>
  <si>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</si>
  <si>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</si>
  <si>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</si>
  <si>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</si>
  <si>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</si>
  <si>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</si>
  <si>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</si>
  <si>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</si>
  <si>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</si>
  <si>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</si>
  <si>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</si>
  <si>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</si>
  <si>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</si>
  <si>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</si>
  <si>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</si>
  <si>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</si>
  <si>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</si>
  <si>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</si>
  <si>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</si>
  <si>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</si>
  <si>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</si>
  <si>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</si>
  <si>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</si>
  <si>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</si>
  <si>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</si>
  <si>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</si>
  <si>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</si>
  <si>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</si>
  <si>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</si>
  <si>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</si>
  <si>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</si>
  <si>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</si>
  <si>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</si>
  <si>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</si>
  <si>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</si>
  <si>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</si>
  <si>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</si>
  <si>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</si>
  <si>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</si>
  <si>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</si>
  <si>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</si>
  <si>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</si>
  <si>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</si>
  <si>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</si>
  <si>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</si>
  <si>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</si>
  <si>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</si>
  <si>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</si>
  <si>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</si>
  <si>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</si>
  <si>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</si>
  <si>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</si>
  <si>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</si>
  <si>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</si>
  <si>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</si>
  <si>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</si>
  <si>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</si>
  <si>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</si>
  <si>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</si>
  <si>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</si>
  <si>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</si>
  <si>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</si>
  <si>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</si>
  <si>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</si>
  <si>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</si>
  <si>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</si>
  <si>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</si>
  <si>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</si>
  <si>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</si>
  <si>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</si>
  <si>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</si>
  <si>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</si>
  <si>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</si>
  <si>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</si>
  <si>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</si>
  <si>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</si>
  <si>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</si>
  <si>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</si>
  <si>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</si>
  <si>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</si>
  <si>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</si>
  <si>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</si>
  <si>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</si>
  <si>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</si>
  <si>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</si>
  <si>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</si>
  <si>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</si>
  <si>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</si>
  <si>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</si>
  <si>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</si>
  <si>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</si>
  <si>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</si>
  <si>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</si>
  <si>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</si>
  <si>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</si>
  <si>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</si>
  <si>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</si>
  <si>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</si>
  <si>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</si>
  <si>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</si>
  <si>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</si>
  <si>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</si>
  <si>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</si>
  <si>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</si>
  <si>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</si>
  <si>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</si>
  <si>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</si>
  <si>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</si>
  <si>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</si>
  <si>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</si>
  <si>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</si>
  <si>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</si>
  <si>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</si>
  <si>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</si>
  <si>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</si>
  <si>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</si>
  <si>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</si>
  <si>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</si>
  <si>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</si>
  <si>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</si>
  <si>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</si>
  <si>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</si>
  <si>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</si>
  <si>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</si>
  <si>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</si>
  <si>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</si>
  <si>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</si>
  <si>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</si>
  <si>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</si>
  <si>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</si>
  <si>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</si>
  <si>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</si>
  <si>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</si>
  <si>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</si>
  <si>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</si>
  <si>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</si>
  <si>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</si>
  <si>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</si>
  <si>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</si>
  <si>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</si>
  <si>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</si>
  <si>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</si>
  <si>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</si>
  <si>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</si>
  <si>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</si>
  <si>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</si>
  <si>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</si>
  <si>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</si>
  <si>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</si>
  <si>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</si>
  <si>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</si>
  <si>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</si>
  <si>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</si>
  <si>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</si>
  <si>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</si>
  <si>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</si>
  <si>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</si>
  <si>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</si>
  <si>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</si>
  <si>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</si>
  <si>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</si>
  <si>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</si>
  <si>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</si>
  <si>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</si>
  <si>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</si>
  <si>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</si>
  <si>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</si>
  <si>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</si>
  <si>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</si>
  <si>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</si>
  <si>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</si>
  <si>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</si>
  <si>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</si>
  <si>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</si>
  <si>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</si>
  <si>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</si>
  <si>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</si>
  <si>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</si>
  <si>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</si>
  <si>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</si>
  <si>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</si>
  <si>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</si>
  <si>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</si>
  <si>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</si>
  <si>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</si>
  <si>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</si>
  <si>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</si>
  <si>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</si>
  <si>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</si>
  <si>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</si>
  <si>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</si>
  <si>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</si>
  <si>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</si>
  <si>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</si>
  <si>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</si>
  <si>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</si>
  <si>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</si>
  <si>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</si>
  <si>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</si>
  <si>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</si>
  <si>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</si>
  <si>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</si>
  <si>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</si>
  <si>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</si>
  <si>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</si>
  <si>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</si>
  <si>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</si>
  <si>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</si>
  <si>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</si>
  <si>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</si>
  <si>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</si>
  <si>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</si>
  <si>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</si>
  <si>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</si>
  <si>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</si>
  <si>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</si>
  <si>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</si>
  <si>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</si>
  <si>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</si>
  <si>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</si>
  <si>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</si>
  <si>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</si>
  <si>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</si>
  <si>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</si>
  <si>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</si>
  <si>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</si>
  <si>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</si>
  <si>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</si>
  <si>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</si>
  <si>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</si>
  <si>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</si>
  <si>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</si>
  <si>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</si>
  <si>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</si>
  <si>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</si>
  <si>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</si>
  <si>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</si>
  <si>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</si>
  <si>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</si>
  <si>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</si>
  <si>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</si>
  <si>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</si>
  <si>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</si>
  <si>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</si>
  <si>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</si>
  <si>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</si>
  <si>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</si>
  <si>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</si>
  <si>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</si>
  <si>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</si>
  <si>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</si>
  <si>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</si>
  <si>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</si>
  <si>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</si>
  <si>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</si>
  <si>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</si>
  <si>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</si>
  <si>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</si>
  <si>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</si>
  <si>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</si>
  <si>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</si>
  <si>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</si>
  <si>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</si>
  <si>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</si>
  <si>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</si>
  <si>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</si>
  <si>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</si>
  <si>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</si>
  <si>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</si>
  <si>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</si>
  <si>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</si>
  <si>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</si>
  <si>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</si>
  <si>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</si>
  <si>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</si>
  <si>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</si>
  <si>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</si>
  <si>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</si>
  <si>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</si>
  <si>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</si>
  <si>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</si>
  <si>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</si>
  <si>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</si>
  <si>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</si>
  <si>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</si>
  <si>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</si>
  <si>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</si>
  <si>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</si>
  <si>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</si>
  <si>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</si>
  <si>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</si>
  <si>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</si>
  <si>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</si>
  <si>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</si>
  <si>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</si>
  <si>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</si>
  <si>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</si>
  <si>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</si>
  <si>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</si>
  <si>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</si>
  <si>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</si>
  <si>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</si>
  <si>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</si>
  <si>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</si>
  <si>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</si>
  <si>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</si>
  <si>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</si>
  <si>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</si>
  <si>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</si>
  <si>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</si>
  <si>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</si>
  <si>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</si>
  <si>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</si>
  <si>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</si>
  <si>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</si>
  <si>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</si>
  <si>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</si>
  <si>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</si>
  <si>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</si>
  <si>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</si>
  <si>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</si>
  <si>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</si>
  <si>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</si>
  <si>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</si>
  <si>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</si>
  <si>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</si>
  <si>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</si>
  <si>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</si>
  <si>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</si>
  <si>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</si>
  <si>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</si>
  <si>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</si>
  <si>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</si>
  <si>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</si>
  <si>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</si>
  <si>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</si>
  <si>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</si>
  <si>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</si>
  <si>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</si>
  <si>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</si>
  <si>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</si>
  <si>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</si>
  <si>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</si>
  <si>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</si>
  <si>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</si>
  <si>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</si>
  <si>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</si>
  <si>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</si>
  <si>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</si>
  <si>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</si>
  <si>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</si>
  <si>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</si>
  <si>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</si>
  <si>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</si>
  <si>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</si>
  <si>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</si>
  <si>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</si>
  <si>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</si>
  <si>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</si>
  <si>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</si>
  <si>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</si>
  <si>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</si>
  <si>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</si>
  <si>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</si>
  <si>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</si>
  <si>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</si>
  <si>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</si>
  <si>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</si>
  <si>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</si>
  <si>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</si>
  <si>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</si>
  <si>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</si>
  <si>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</si>
  <si>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</si>
  <si>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</si>
  <si>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</si>
  <si>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</si>
  <si>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</si>
  <si>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</si>
  <si>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</si>
  <si>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</si>
  <si>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</si>
  <si>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</si>
  <si>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</si>
  <si>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</si>
  <si>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</si>
  <si>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</si>
  <si>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</si>
  <si>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</si>
  <si>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</si>
  <si>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</si>
  <si>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</si>
  <si>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</si>
  <si>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</si>
  <si>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</si>
  <si>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</si>
  <si>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</si>
  <si>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</si>
  <si>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</si>
  <si>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</si>
  <si>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</si>
  <si>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</si>
  <si>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</si>
  <si>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</si>
  <si>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</si>
  <si>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</si>
  <si>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</si>
  <si>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</si>
  <si>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</si>
  <si>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</si>
  <si>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</si>
  <si>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</si>
  <si>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</si>
  <si>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</si>
  <si>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</si>
  <si>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</si>
  <si>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</si>
  <si>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</si>
  <si>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</si>
  <si>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</si>
  <si>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</si>
  <si>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</si>
  <si>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</si>
  <si>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</si>
  <si>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</si>
  <si>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</si>
  <si>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</si>
  <si>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</si>
  <si>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</si>
  <si>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</si>
  <si>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</si>
  <si>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</si>
  <si>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</si>
  <si>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</si>
  <si>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</si>
  <si>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</si>
  <si>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</si>
  <si>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</si>
  <si>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</si>
  <si>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</si>
  <si>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</si>
  <si>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</si>
  <si>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</si>
  <si>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</si>
  <si>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</si>
  <si>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</si>
  <si>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</si>
  <si>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</si>
  <si>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</si>
  <si>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</si>
  <si>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</si>
  <si>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</si>
  <si>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</si>
  <si>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</si>
  <si>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</si>
  <si>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</si>
  <si>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</si>
  <si>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</si>
  <si>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</si>
  <si>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</si>
  <si>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</si>
  <si>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</si>
  <si>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</si>
  <si>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</si>
  <si>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</si>
  <si>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</si>
  <si>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</si>
  <si>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</si>
  <si>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</si>
  <si>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</si>
  <si>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</si>
  <si>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</si>
  <si>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</si>
  <si>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</si>
  <si>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</si>
  <si>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</si>
  <si>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</si>
  <si>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</si>
  <si>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</si>
  <si>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</si>
  <si>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</si>
  <si>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</si>
  <si>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</si>
  <si>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</si>
  <si>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</si>
  <si>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</si>
  <si>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</si>
  <si>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</si>
  <si>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</si>
  <si>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</si>
  <si>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</si>
  <si>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</si>
  <si>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</si>
  <si>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</si>
  <si>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</si>
  <si>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</si>
  <si>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</si>
  <si>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</si>
  <si>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</si>
  <si>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</si>
  <si>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</si>
  <si>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</si>
  <si>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</si>
  <si>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</si>
  <si>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</si>
  <si>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</si>
  <si>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</si>
  <si>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</si>
  <si>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</si>
  <si>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</si>
  <si>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</si>
  <si>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</si>
  <si>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</si>
  <si>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</si>
  <si>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</si>
  <si>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</si>
  <si>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</si>
  <si>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</si>
  <si>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</si>
  <si>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</si>
  <si>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</si>
  <si>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</si>
  <si>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</si>
  <si>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</si>
  <si>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</si>
  <si>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</si>
  <si>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</si>
  <si>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</si>
  <si>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</si>
  <si>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</si>
  <si>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</si>
  <si>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</si>
  <si>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</si>
  <si>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</si>
  <si>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</si>
  <si>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</si>
  <si>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</si>
  <si>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</si>
  <si>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</si>
  <si>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</si>
  <si>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</si>
  <si>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</si>
  <si>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</si>
  <si>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</si>
  <si>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</si>
  <si>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</si>
  <si>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</si>
  <si>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</si>
  <si>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</si>
  <si>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</si>
  <si>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</si>
  <si>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</si>
  <si>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</si>
  <si>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</si>
  <si>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</si>
  <si>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</si>
  <si>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</si>
  <si>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</si>
  <si>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</si>
  <si>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</si>
  <si>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</si>
  <si>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</si>
  <si>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</si>
  <si>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</si>
  <si>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</si>
  <si>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</si>
  <si>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</si>
  <si>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</si>
  <si>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</si>
  <si>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</si>
  <si>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</si>
  <si>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</si>
  <si>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</si>
  <si>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</si>
  <si>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</si>
  <si>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</si>
  <si>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</si>
  <si>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</si>
  <si>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</si>
  <si>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</si>
  <si>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</si>
  <si>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</si>
  <si>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</si>
  <si>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</si>
  <si>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</si>
  <si>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</si>
  <si>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</si>
  <si>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</si>
  <si>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</si>
  <si>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</si>
  <si>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</si>
  <si>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</si>
  <si>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</si>
  <si>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</si>
  <si>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</si>
  <si>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</si>
  <si>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</si>
  <si>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</si>
  <si>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</si>
  <si>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</si>
  <si>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</si>
  <si>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</si>
  <si>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</si>
  <si>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</si>
  <si>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</si>
  <si>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</si>
  <si>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</si>
  <si>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</si>
  <si>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</si>
  <si>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</si>
  <si>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</si>
  <si>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</si>
  <si>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</si>
  <si>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</si>
  <si>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</si>
  <si>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</si>
  <si>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</si>
  <si>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</si>
  <si>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</si>
  <si>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</si>
  <si>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</si>
  <si>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</si>
  <si>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</si>
  <si>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</si>
  <si>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</si>
  <si>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</si>
  <si>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</si>
  <si>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</si>
  <si>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</si>
  <si>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</si>
  <si>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</si>
  <si>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</si>
  <si>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</si>
  <si>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</si>
  <si>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</si>
  <si>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</si>
  <si>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</si>
  <si>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</si>
  <si>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</si>
  <si>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</si>
  <si>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</si>
  <si>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</si>
  <si>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</si>
  <si>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</si>
  <si>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</si>
  <si>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</si>
  <si>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</si>
  <si>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</si>
  <si>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</si>
  <si>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</si>
  <si>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</si>
  <si>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</si>
  <si>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</si>
  <si>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</si>
  <si>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</si>
  <si>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</si>
  <si>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</si>
  <si>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</si>
  <si>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</si>
  <si>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</si>
  <si>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</si>
  <si>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</si>
  <si>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</si>
  <si>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</si>
  <si>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</si>
  <si>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</si>
  <si>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</si>
  <si>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</si>
  <si>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</si>
  <si>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</si>
  <si>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</si>
  <si>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</si>
  <si>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</si>
  <si>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</si>
  <si>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</si>
  <si>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</si>
  <si>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</si>
  <si>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</si>
  <si>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</si>
  <si>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</si>
  <si>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</si>
  <si>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</si>
  <si>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</si>
  <si>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</si>
  <si>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</si>
  <si>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</si>
  <si>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</si>
  <si>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</si>
  <si>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</si>
  <si>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</si>
  <si>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</si>
  <si>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</si>
  <si>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</si>
  <si>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</si>
  <si>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</si>
  <si>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</si>
  <si>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</si>
  <si>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</si>
  <si>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</si>
  <si>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</si>
  <si>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</si>
  <si>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</si>
  <si>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</si>
  <si>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</si>
  <si>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</si>
  <si>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</si>
  <si>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</si>
  <si>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</si>
  <si>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</si>
  <si>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</si>
  <si>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</si>
  <si>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</si>
  <si>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</si>
  <si>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</si>
  <si>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</si>
  <si>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</si>
  <si>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</si>
  <si>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</si>
  <si>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</si>
  <si>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</si>
  <si>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</si>
  <si>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</si>
  <si>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</si>
  <si>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</si>
  <si>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</si>
  <si>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</si>
  <si>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</si>
  <si>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</si>
  <si>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</si>
  <si>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</si>
  <si>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</si>
  <si>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</si>
  <si>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</si>
  <si>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</si>
  <si>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</si>
  <si>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</si>
  <si>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</si>
  <si>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</si>
  <si>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</si>
  <si>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</si>
  <si>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</si>
  <si>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</si>
  <si>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</si>
  <si>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</si>
  <si>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</si>
  <si>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</si>
  <si>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</si>
  <si>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</si>
  <si>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</si>
  <si>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</si>
  <si>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</si>
  <si>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</si>
  <si>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</si>
  <si>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</si>
  <si>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</si>
  <si>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</si>
  <si>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</si>
  <si>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</si>
  <si>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</si>
  <si>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</si>
  <si>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</si>
  <si>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</si>
  <si>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</si>
  <si>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</si>
  <si>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</si>
  <si>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</si>
  <si>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</si>
  <si>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</si>
  <si>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</si>
  <si>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</si>
  <si>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</si>
  <si>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</si>
  <si>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</si>
  <si>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</si>
  <si>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</si>
  <si>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</si>
  <si>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</si>
  <si>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</si>
  <si>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</si>
  <si>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</si>
  <si>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</si>
  <si>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</si>
  <si>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</si>
  <si>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</si>
  <si>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</si>
  <si>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</si>
  <si>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</si>
  <si>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</si>
  <si>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</si>
  <si>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</si>
  <si>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</si>
  <si>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</si>
  <si>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</si>
  <si>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</si>
  <si>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</si>
  <si>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</si>
  <si>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</si>
  <si>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</si>
  <si>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</si>
  <si>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</si>
  <si>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</si>
  <si>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</si>
  <si>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</si>
  <si>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</si>
  <si>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</si>
  <si>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</si>
  <si>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</si>
  <si>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</si>
  <si>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</si>
  <si>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</si>
  <si>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</si>
  <si>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</si>
  <si>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</si>
  <si>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</si>
  <si>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</si>
  <si>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</si>
  <si>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</si>
  <si>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</si>
  <si>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</si>
  <si>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</si>
  <si>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</si>
  <si>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</si>
  <si>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</si>
  <si>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</si>
  <si>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</si>
  <si>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</si>
  <si>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</si>
  <si>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</si>
  <si>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</si>
  <si>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</si>
  <si>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</si>
  <si>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</si>
  <si>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</si>
  <si>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</si>
  <si>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</si>
  <si>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</si>
  <si>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</si>
  <si>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</si>
  <si>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</si>
  <si>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</si>
  <si>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</si>
  <si>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</si>
  <si>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</si>
  <si>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</si>
  <si>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</si>
  <si>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</si>
  <si>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</si>
  <si>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</si>
  <si>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</si>
  <si>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</si>
  <si>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</si>
  <si>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</si>
  <si>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</si>
  <si>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</si>
  <si>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</si>
  <si>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</si>
  <si>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</si>
  <si>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</si>
  <si>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</si>
  <si>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</si>
  <si>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</si>
  <si>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</si>
  <si>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</si>
  <si>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</si>
  <si>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</si>
  <si>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</si>
  <si>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</si>
  <si>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</si>
  <si>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</si>
  <si>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</si>
  <si>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</si>
  <si>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</si>
  <si>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</si>
  <si>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</si>
  <si>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</si>
  <si>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</si>
  <si>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</si>
  <si>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</si>
  <si>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</si>
  <si>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</si>
  <si>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</si>
  <si>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</si>
  <si>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</si>
  <si>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</si>
  <si>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</si>
  <si>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</si>
  <si>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</si>
  <si>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</si>
  <si>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</si>
  <si>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</si>
  <si>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</si>
  <si>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</si>
  <si>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</si>
  <si>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</si>
  <si>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</si>
  <si>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</si>
  <si>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</si>
  <si>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</si>
  <si>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</si>
  <si>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</si>
  <si>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</si>
  <si>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</si>
  <si>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</si>
  <si>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</si>
  <si>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</si>
  <si>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</si>
  <si>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</si>
  <si>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</si>
  <si>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</si>
  <si>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</si>
  <si>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</si>
  <si>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</si>
  <si>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</si>
  <si>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</si>
  <si>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</si>
  <si>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</si>
  <si>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</si>
  <si>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</si>
  <si>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</si>
  <si>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</si>
  <si>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</si>
  <si>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</si>
  <si>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</si>
  <si>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</si>
  <si>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</si>
  <si>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</si>
  <si>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</si>
  <si>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</si>
  <si>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</si>
  <si>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</si>
  <si>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</si>
  <si>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</si>
  <si>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</si>
  <si>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</si>
  <si>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</si>
  <si>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</si>
  <si>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</si>
  <si>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</si>
  <si>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</si>
  <si>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</si>
  <si>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</si>
  <si>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</si>
  <si>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</si>
  <si>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</si>
  <si>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</si>
  <si>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</si>
  <si>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</si>
  <si>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</si>
  <si>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</si>
  <si>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</si>
  <si>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</si>
  <si>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</si>
  <si>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</si>
  <si>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</si>
  <si>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</si>
  <si>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</si>
  <si>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</si>
  <si>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</si>
  <si>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</si>
  <si>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</si>
  <si>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</si>
  <si>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</si>
  <si>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</si>
  <si>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</si>
  <si>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</si>
  <si>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</si>
  <si>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</si>
  <si>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</si>
  <si>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</si>
  <si>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</si>
  <si>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</si>
  <si>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</si>
  <si>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</si>
  <si>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</si>
  <si>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</si>
  <si>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</si>
  <si>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</si>
  <si>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</si>
  <si>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</si>
  <si>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</si>
  <si>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</si>
  <si>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</si>
  <si>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</si>
  <si>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</si>
  <si>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</si>
  <si>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</si>
  <si>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</si>
  <si>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</si>
  <si>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</si>
  <si>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</si>
  <si>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</si>
  <si>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</si>
  <si>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</si>
  <si>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</si>
  <si>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</si>
  <si>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</si>
  <si>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</si>
  <si>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</si>
  <si>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</si>
  <si>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</si>
  <si>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</si>
  <si>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</si>
  <si>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</si>
  <si>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</si>
  <si>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</si>
  <si>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</si>
  <si>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</si>
  <si>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</si>
  <si>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</si>
  <si>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</si>
  <si>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</si>
  <si>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</si>
  <si>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</si>
  <si>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</si>
  <si>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</si>
  <si>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</si>
  <si>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</si>
  <si>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</si>
  <si>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</si>
  <si>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</si>
  <si>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</si>
  <si>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</si>
  <si>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</si>
  <si>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</si>
  <si>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</si>
  <si>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</si>
  <si>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</si>
  <si>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</si>
  <si>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</si>
  <si>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</si>
  <si>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</si>
  <si>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</si>
  <si>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</si>
  <si>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</si>
  <si>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</si>
  <si>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</si>
  <si>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</si>
  <si>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</si>
  <si>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</si>
  <si>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</si>
  <si>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</si>
  <si>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</si>
  <si>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</si>
  <si>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</si>
  <si>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</si>
  <si>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</si>
  <si>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</si>
  <si>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</si>
  <si>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</si>
  <si>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</si>
  <si>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</si>
  <si>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</si>
  <si>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</si>
  <si>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</si>
  <si>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</si>
  <si>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</si>
  <si>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</si>
  <si>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</si>
  <si>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</si>
  <si>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</si>
  <si>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</si>
  <si>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</si>
  <si>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</si>
  <si>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</si>
  <si>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</si>
  <si>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</si>
  <si>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</si>
  <si>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</si>
  <si>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</si>
  <si>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</si>
  <si>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</si>
  <si>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</si>
  <si>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</si>
  <si>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</si>
  <si>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</si>
  <si>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</si>
  <si>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</si>
  <si>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</si>
  <si>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</si>
  <si>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</si>
  <si>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</si>
  <si>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</si>
  <si>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</si>
  <si>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</si>
  <si>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</si>
  <si>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</si>
  <si>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</si>
  <si>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</si>
  <si>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</si>
  <si>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</si>
  <si>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</si>
  <si>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</si>
  <si>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</si>
  <si>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</si>
  <si>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</si>
  <si>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</si>
  <si>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</si>
  <si>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</si>
  <si>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</si>
  <si>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</si>
  <si>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</si>
  <si>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</si>
  <si>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</si>
  <si>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</si>
  <si>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</si>
  <si>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</si>
  <si>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</si>
  <si>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</si>
  <si>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</si>
  <si>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</si>
  <si>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</si>
  <si>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</si>
  <si>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</si>
  <si>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</si>
  <si>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</si>
  <si>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</si>
  <si>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</si>
  <si>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</si>
  <si>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</si>
  <si>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</si>
  <si>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</si>
  <si>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</si>
  <si>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</si>
  <si>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</si>
  <si>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</si>
  <si>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</si>
  <si>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</si>
  <si>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</si>
  <si>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</si>
  <si>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</si>
  <si>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</si>
  <si>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</si>
  <si>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</si>
  <si>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</si>
  <si>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</si>
  <si>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</si>
  <si>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</si>
  <si>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</si>
  <si>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</si>
  <si>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</si>
  <si>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</si>
  <si>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</si>
  <si>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</si>
  <si>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</si>
  <si>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</si>
  <si>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</si>
  <si>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</si>
  <si>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</si>
  <si>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</si>
  <si>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</si>
  <si>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</si>
  <si>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</si>
  <si>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</si>
  <si>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</si>
  <si>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</si>
  <si>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</si>
  <si>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</si>
  <si>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</si>
  <si>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</si>
  <si>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</si>
  <si>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</si>
  <si>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</si>
  <si>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</si>
  <si>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</si>
  <si>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</si>
  <si>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</si>
  <si>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</si>
  <si>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</si>
  <si>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</si>
  <si>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</si>
  <si>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</si>
  <si>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</si>
  <si>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</si>
  <si>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</si>
  <si>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</si>
  <si>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</si>
  <si>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</si>
  <si>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</si>
  <si>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</si>
  <si>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</si>
  <si>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</si>
  <si>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</si>
  <si>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</si>
  <si>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</si>
  <si>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</si>
  <si>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</si>
  <si>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</si>
  <si>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</si>
  <si>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</si>
  <si>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</si>
  <si>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</si>
  <si>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</si>
  <si>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</si>
  <si>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</si>
  <si>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</si>
  <si>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</si>
  <si>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</si>
  <si>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</si>
  <si>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</si>
  <si>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</si>
  <si>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</si>
  <si>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</si>
  <si>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</si>
  <si>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</si>
  <si>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</si>
  <si>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</si>
  <si>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</si>
  <si>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</si>
  <si>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</si>
  <si>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</si>
  <si>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</si>
  <si>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</si>
  <si>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</si>
  <si>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</si>
  <si>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</si>
  <si>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</si>
  <si>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</si>
  <si>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</si>
  <si>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</si>
  <si>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</si>
  <si>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</si>
  <si>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</si>
  <si>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</si>
  <si>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</si>
  <si>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</si>
  <si>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</si>
  <si>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</si>
  <si>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</si>
  <si>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</si>
  <si>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</si>
  <si>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</si>
  <si>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</si>
  <si>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</si>
  <si>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</si>
  <si>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</si>
  <si>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</si>
  <si>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</si>
  <si>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</si>
  <si>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</si>
  <si>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</si>
  <si>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</si>
  <si>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</si>
  <si>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</si>
  <si>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</si>
  <si>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</si>
  <si>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</si>
  <si>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</si>
  <si>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</si>
  <si>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</si>
  <si>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</si>
  <si>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</si>
  <si>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</si>
  <si>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</si>
  <si>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</si>
  <si>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</si>
  <si>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</si>
  <si>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</si>
  <si>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</si>
  <si>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</si>
  <si>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</si>
  <si>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</si>
  <si>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</si>
  <si>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</si>
  <si>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</si>
  <si>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</si>
  <si>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</si>
  <si>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</si>
  <si>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</si>
  <si>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</si>
  <si>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</si>
  <si>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</si>
  <si>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</si>
  <si>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</si>
  <si>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</si>
  <si>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</si>
  <si>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</si>
  <si>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</si>
  <si>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</si>
  <si>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</si>
  <si>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</si>
  <si>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</si>
  <si>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</si>
  <si>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</si>
  <si>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</si>
  <si>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</si>
  <si>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</si>
  <si>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</si>
  <si>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</si>
  <si>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</si>
  <si>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</si>
  <si>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</si>
  <si>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</si>
  <si>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</si>
  <si>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</si>
  <si>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</si>
  <si>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</si>
  <si>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</si>
  <si>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</si>
  <si>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</si>
  <si>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</si>
  <si>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</si>
  <si>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</si>
  <si>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</si>
  <si>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</si>
  <si>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</si>
  <si>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</si>
  <si>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</si>
  <si>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</si>
  <si>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</si>
  <si>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</si>
  <si>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</si>
  <si>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</si>
  <si>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</si>
  <si>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</si>
  <si>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</si>
  <si>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</si>
  <si>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</si>
  <si>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</si>
  <si>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</si>
  <si>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</si>
  <si>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</si>
  <si>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</si>
  <si>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</si>
  <si>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</si>
  <si>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</si>
  <si>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</si>
  <si>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</si>
  <si>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</si>
  <si>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</si>
  <si>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</si>
  <si>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</si>
  <si>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</si>
  <si>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</si>
  <si>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</si>
  <si>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</si>
  <si>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</si>
  <si>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</si>
  <si>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</si>
  <si>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</si>
  <si>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</si>
  <si>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</si>
  <si>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</si>
  <si>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</si>
  <si>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</si>
  <si>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</si>
  <si>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</si>
  <si>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</si>
  <si>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</si>
  <si>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</si>
  <si>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</si>
  <si>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</si>
  <si>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</si>
  <si>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</si>
  <si>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</si>
  <si>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</si>
  <si>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</si>
  <si>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</si>
  <si>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</si>
  <si>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</si>
  <si>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</si>
  <si>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</si>
  <si>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</si>
  <si>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</si>
  <si>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</si>
  <si>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</si>
  <si>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</si>
  <si>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</si>
  <si>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</si>
  <si>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</si>
  <si>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</si>
  <si>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</si>
  <si>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</si>
  <si>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</si>
  <si>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</si>
  <si>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</si>
  <si>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</si>
  <si>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</si>
  <si>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</si>
  <si>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</si>
  <si>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</si>
  <si>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</si>
  <si>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</si>
  <si>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</si>
  <si>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</si>
  <si>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</si>
  <si>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</si>
  <si>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</si>
  <si>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</si>
  <si>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</si>
  <si>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</si>
  <si>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</si>
  <si>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</si>
  <si>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</si>
  <si>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</si>
  <si>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</si>
  <si>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</si>
  <si>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</si>
  <si>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</si>
  <si>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</si>
  <si>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</si>
  <si>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</si>
  <si>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</si>
  <si>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</si>
  <si>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</si>
  <si>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</si>
  <si>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</si>
  <si>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</si>
  <si>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</si>
  <si>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</si>
  <si>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</si>
  <si>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</si>
  <si>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</si>
  <si>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</si>
  <si>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</si>
  <si>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</si>
  <si>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</si>
  <si>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</si>
  <si>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</si>
  <si>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</si>
  <si>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</si>
  <si>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</si>
  <si>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</si>
  <si>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</si>
  <si>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</si>
  <si>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</si>
  <si>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</si>
  <si>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</si>
  <si>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</si>
  <si>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</si>
  <si>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</si>
  <si>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</si>
  <si>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</si>
  <si>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</si>
  <si>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</si>
  <si>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</si>
  <si>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</si>
  <si>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</si>
  <si>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</si>
  <si>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</si>
  <si>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</si>
  <si>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</si>
  <si>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</si>
  <si>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</si>
  <si>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</si>
  <si>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</si>
  <si>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</si>
  <si>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</si>
  <si>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</si>
  <si>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</si>
  <si>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</si>
  <si>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</si>
  <si>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</si>
  <si>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</si>
  <si>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</si>
  <si>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</si>
  <si>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</si>
  <si>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</si>
  <si>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</si>
  <si>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</si>
  <si>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</si>
  <si>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</si>
  <si>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</si>
  <si>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</si>
  <si>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</si>
  <si>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</si>
  <si>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</si>
  <si>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</si>
  <si>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</si>
  <si>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</si>
  <si>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</si>
  <si>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</si>
  <si>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</si>
  <si>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</si>
  <si>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</si>
  <si>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</si>
  <si>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</si>
  <si>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</si>
  <si>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</si>
  <si>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</si>
  <si>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</si>
  <si>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</si>
  <si>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</si>
  <si>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</si>
  <si>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</si>
  <si>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</si>
  <si>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</si>
  <si>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</si>
  <si>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</si>
  <si>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</si>
  <si>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</si>
  <si>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</si>
  <si>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</si>
  <si>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</si>
  <si>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</si>
  <si>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</si>
  <si>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</si>
  <si>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</si>
  <si>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</si>
  <si>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</si>
  <si>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</si>
  <si>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</si>
  <si>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</si>
  <si>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</si>
  <si>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</si>
  <si>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</si>
  <si>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</si>
  <si>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</si>
  <si>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</si>
  <si>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</si>
  <si>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</si>
  <si>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</si>
  <si>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</si>
  <si>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</si>
  <si>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</si>
  <si>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</si>
  <si>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</si>
  <si>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</si>
  <si>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</si>
  <si>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</si>
  <si>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</si>
  <si>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</si>
  <si>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</si>
  <si>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</si>
  <si>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</si>
  <si>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</si>
  <si>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</si>
  <si>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</si>
  <si>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</si>
  <si>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</si>
  <si>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</si>
  <si>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</si>
  <si>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</si>
  <si>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</si>
  <si>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</si>
  <si>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</si>
  <si>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</si>
  <si>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</si>
  <si>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</si>
  <si>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</si>
  <si>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</si>
  <si>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</si>
  <si>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</si>
  <si>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</si>
  <si>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</si>
  <si>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</si>
  <si>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</si>
  <si>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</si>
  <si>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</si>
  <si>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</si>
  <si>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</si>
  <si>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</si>
  <si>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</si>
  <si>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</si>
  <si>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</si>
  <si>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</si>
  <si>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</si>
  <si>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</si>
  <si>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</si>
  <si>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</si>
  <si>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</si>
  <si>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</si>
  <si>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</si>
  <si>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</si>
  <si>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</si>
  <si>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</si>
  <si>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</si>
  <si>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</si>
  <si>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</si>
  <si>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</si>
  <si>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</si>
  <si>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</si>
  <si>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</si>
  <si>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</si>
  <si>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</si>
  <si>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</si>
  <si>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</si>
  <si>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</si>
  <si>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</si>
  <si>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</si>
  <si>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</si>
  <si>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</si>
  <si>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</si>
  <si>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</si>
  <si>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</si>
  <si>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</si>
  <si>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</si>
  <si>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</si>
  <si>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</si>
  <si>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</si>
  <si>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</si>
  <si>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</si>
  <si>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</si>
  <si>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</si>
  <si>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</si>
  <si>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</si>
  <si>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</si>
  <si>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</si>
  <si>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</si>
  <si>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</si>
  <si>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</si>
  <si>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</si>
  <si>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</si>
  <si>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</si>
  <si>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</si>
  <si>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</si>
  <si>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</si>
  <si>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</si>
  <si>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</si>
  <si>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</si>
  <si>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</si>
  <si>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</si>
  <si>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</si>
  <si>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</si>
  <si>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</si>
  <si>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</si>
  <si>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</si>
  <si>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</si>
  <si>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</si>
  <si>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</si>
  <si>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</si>
  <si>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</si>
  <si>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</si>
  <si>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</si>
  <si>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</si>
  <si>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</si>
  <si>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</si>
  <si>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</si>
  <si>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</si>
  <si>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</si>
  <si>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</si>
  <si>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</si>
  <si>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</si>
  <si>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</si>
  <si>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</si>
  <si>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</si>
  <si>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</si>
  <si>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</si>
  <si>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</si>
  <si>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</si>
  <si>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</si>
  <si>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</si>
  <si>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</si>
  <si>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</si>
  <si>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</si>
  <si>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</si>
  <si>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</si>
  <si>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</si>
  <si>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</si>
  <si>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</si>
  <si>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</si>
  <si>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</si>
  <si>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</si>
  <si>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</si>
  <si>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</si>
  <si>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</si>
  <si>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</si>
  <si>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</si>
  <si>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</si>
  <si>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</si>
  <si>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</si>
  <si>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</si>
  <si>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</si>
  <si>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</si>
  <si>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</si>
  <si>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</si>
  <si>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</si>
  <si>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</si>
  <si>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</si>
  <si>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</si>
  <si>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</si>
  <si>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</si>
  <si>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</si>
  <si>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</si>
  <si>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</si>
  <si>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</si>
  <si>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</si>
  <si>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</si>
  <si>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</si>
  <si>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</si>
  <si>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</si>
  <si>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</si>
  <si>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</si>
  <si>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</si>
  <si>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</si>
  <si>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</si>
  <si>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</si>
  <si>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</si>
  <si>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</si>
  <si>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</si>
  <si>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</si>
  <si>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</si>
  <si>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</si>
  <si>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</si>
  <si>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</si>
  <si>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</si>
  <si>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</si>
  <si>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</si>
  <si>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</si>
  <si>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</si>
  <si>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</si>
  <si>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</si>
  <si>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</si>
  <si>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</si>
  <si>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</si>
  <si>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</si>
  <si>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</si>
  <si>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</si>
  <si>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</si>
  <si>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</si>
  <si>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</si>
  <si>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</si>
  <si>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</si>
  <si>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</si>
  <si>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</si>
  <si>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</si>
  <si>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</si>
  <si>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</si>
  <si>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</si>
  <si>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</si>
  <si>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</si>
  <si>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</si>
  <si>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</si>
  <si>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</si>
  <si>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</si>
  <si>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</si>
  <si>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</si>
  <si>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</si>
  <si>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</si>
  <si>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</si>
  <si>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</si>
  <si>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</si>
  <si>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</si>
  <si>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</si>
  <si>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</si>
  <si>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</si>
  <si>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</si>
  <si>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</si>
  <si>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</si>
  <si>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</si>
  <si>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</si>
  <si>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</si>
  <si>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</si>
  <si>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</si>
  <si>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</si>
  <si>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</si>
  <si>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</si>
  <si>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</si>
  <si>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</si>
  <si>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</si>
  <si>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</si>
  <si>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</si>
  <si>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</si>
  <si>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</si>
  <si>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</si>
  <si>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</si>
  <si>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</si>
  <si>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</si>
  <si>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</si>
  <si>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</si>
  <si>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</si>
  <si>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</si>
  <si>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</si>
  <si>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</si>
  <si>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</si>
  <si>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</si>
  <si>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</si>
  <si>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</si>
  <si>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</si>
  <si>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</si>
  <si>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</si>
  <si>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</si>
  <si>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</si>
  <si>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</si>
  <si>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</si>
  <si>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</si>
  <si>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</si>
  <si>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</si>
  <si>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</si>
  <si>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</si>
  <si>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</si>
  <si>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</si>
  <si>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</si>
  <si>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</si>
  <si>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</si>
  <si>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</si>
  <si>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</si>
  <si>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</si>
  <si>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</si>
  <si>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</si>
  <si>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</si>
  <si>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</si>
  <si>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</si>
  <si>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</si>
  <si>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</si>
  <si>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</si>
  <si>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</si>
  <si>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</si>
  <si>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</si>
  <si>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</si>
  <si>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</si>
  <si>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</si>
  <si>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</si>
  <si>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</si>
  <si>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</si>
  <si>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</si>
  <si>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</si>
  <si>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</si>
  <si>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</si>
  <si>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</si>
  <si>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</si>
  <si>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</si>
  <si>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</si>
  <si>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</si>
  <si>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</si>
  <si>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</si>
  <si>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</si>
  <si>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</si>
  <si>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</si>
  <si>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</si>
  <si>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</si>
  <si>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</si>
  <si>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</si>
  <si>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</si>
  <si>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</si>
  <si>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</si>
  <si>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</si>
  <si>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</si>
  <si>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</si>
  <si>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</si>
  <si>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</si>
  <si>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</si>
  <si>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</si>
  <si>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</si>
  <si>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</si>
  <si>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</si>
  <si>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</si>
  <si>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</si>
  <si>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</si>
  <si>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</si>
  <si>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</si>
  <si>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</si>
  <si>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</si>
  <si>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</si>
  <si>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</si>
  <si>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</si>
  <si>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</si>
  <si>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</si>
  <si>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</si>
  <si>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</si>
  <si>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</si>
  <si>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</si>
  <si>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</si>
  <si>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</si>
  <si>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</si>
  <si>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</si>
  <si>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</si>
  <si>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</si>
  <si>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</si>
  <si>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</si>
  <si>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</si>
  <si>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</si>
  <si>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</si>
  <si>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</si>
  <si>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</si>
  <si>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</si>
  <si>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</si>
  <si>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</si>
  <si>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</si>
  <si>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</si>
  <si>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</si>
  <si>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</si>
  <si>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</si>
  <si>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</si>
  <si>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</si>
  <si>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</si>
  <si>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</si>
  <si>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</si>
  <si>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</si>
  <si>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</si>
  <si>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</si>
  <si>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</si>
  <si>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</si>
  <si>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</si>
  <si>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</si>
  <si>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</si>
  <si>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</si>
  <si>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</si>
  <si>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</si>
  <si>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</si>
  <si>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</si>
  <si>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</si>
  <si>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</si>
  <si>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</si>
  <si>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</si>
  <si>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</si>
  <si>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</si>
  <si>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</si>
  <si>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</si>
  <si>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</si>
  <si>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</si>
  <si>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</si>
  <si>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</si>
  <si>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</si>
  <si>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</si>
  <si>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</si>
  <si>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</si>
  <si>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</si>
  <si>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</si>
  <si>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</si>
  <si>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</si>
  <si>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</si>
  <si>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</si>
  <si>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</si>
  <si>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</si>
  <si>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</si>
  <si>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</si>
  <si>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</si>
  <si>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</si>
  <si>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</si>
  <si>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</si>
  <si>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</si>
  <si>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</si>
  <si>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</si>
  <si>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</si>
  <si>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</si>
  <si>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</si>
  <si>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</si>
  <si>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</si>
  <si>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</si>
  <si>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</si>
  <si>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</si>
  <si>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</si>
  <si>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</si>
  <si>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</si>
  <si>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</si>
  <si>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</si>
  <si>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</si>
  <si>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</si>
  <si>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</si>
  <si>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</si>
  <si>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</si>
  <si>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</si>
  <si>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</si>
  <si>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</si>
  <si>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</si>
  <si>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</si>
  <si>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</si>
  <si>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</si>
  <si>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</si>
  <si>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</si>
  <si>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</si>
  <si>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</si>
  <si>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</si>
  <si>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</si>
  <si>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</si>
  <si>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</si>
  <si>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</si>
  <si>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</si>
  <si>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</si>
  <si>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</si>
  <si>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</si>
  <si>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</si>
  <si>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</si>
  <si>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</si>
  <si>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</si>
  <si>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</si>
  <si>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</si>
  <si>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</si>
  <si>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</si>
  <si>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</si>
  <si>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</si>
  <si>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</si>
  <si>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</si>
  <si>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</si>
  <si>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</si>
  <si>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</si>
  <si>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</si>
  <si>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</si>
  <si>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</si>
  <si>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</si>
  <si>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</si>
  <si>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</si>
  <si>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</si>
  <si>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</si>
  <si>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</si>
  <si>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</si>
  <si>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</si>
  <si>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</si>
  <si>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</si>
  <si>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</si>
  <si>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</si>
  <si>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</si>
  <si>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</si>
  <si>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</si>
  <si>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</si>
  <si>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</si>
  <si>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</si>
  <si>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</si>
  <si>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</si>
  <si>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</si>
  <si>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</si>
  <si>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</si>
  <si>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</si>
  <si>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</si>
  <si>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</si>
  <si>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</si>
  <si>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</si>
  <si>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</si>
  <si>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</si>
  <si>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</si>
  <si>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</si>
  <si>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</si>
  <si>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</si>
  <si>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</si>
  <si>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</si>
  <si>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</si>
  <si>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</si>
  <si>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</si>
  <si>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</si>
  <si>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</si>
  <si>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</si>
  <si>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</si>
  <si>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</si>
  <si>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</si>
  <si>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</si>
  <si>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</si>
  <si>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</si>
  <si>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</si>
  <si>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</si>
  <si>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</si>
  <si>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</si>
  <si>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</si>
  <si>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</si>
  <si>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</si>
  <si>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</si>
  <si>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</si>
  <si>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</si>
  <si>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</si>
  <si>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</si>
  <si>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</si>
  <si>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</si>
  <si>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</si>
  <si>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</si>
  <si>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</si>
  <si>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</si>
  <si>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</si>
  <si>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</si>
  <si>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</si>
  <si>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</si>
  <si>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</si>
  <si>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</si>
  <si>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</si>
  <si>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</si>
  <si>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</si>
  <si>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</si>
  <si>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</si>
  <si>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</si>
  <si>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</si>
  <si>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</si>
  <si>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</si>
  <si>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</si>
  <si>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</si>
  <si>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</si>
  <si>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</si>
  <si>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</si>
  <si>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</si>
  <si>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</si>
  <si>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</si>
  <si>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</si>
  <si>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</si>
  <si>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</si>
  <si>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</si>
  <si>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</si>
  <si>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</si>
  <si>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</si>
  <si>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</si>
  <si>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</si>
  <si>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</si>
  <si>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</si>
  <si>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</si>
  <si>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</si>
  <si>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</si>
  <si>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</si>
  <si>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</si>
  <si>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</si>
  <si>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</si>
  <si>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</si>
  <si>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</si>
  <si>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</si>
  <si>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</si>
  <si>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</si>
  <si>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</si>
  <si>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</si>
  <si>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</si>
  <si>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</si>
  <si>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</si>
  <si>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</si>
  <si>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</si>
  <si>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</si>
  <si>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</si>
  <si>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</si>
  <si>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</si>
  <si>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</si>
  <si>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</si>
  <si>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</si>
  <si>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</si>
  <si>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</si>
  <si>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</si>
  <si>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</si>
  <si>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</si>
  <si>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</si>
  <si>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</si>
  <si>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</si>
  <si>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</si>
  <si>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</si>
  <si>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</si>
  <si>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</si>
  <si>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</si>
  <si>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</si>
  <si>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</si>
  <si>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</si>
  <si>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</si>
  <si>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</si>
  <si>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</si>
  <si>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</si>
  <si>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</si>
  <si>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</si>
  <si>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</si>
  <si>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</si>
  <si>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</si>
  <si>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</si>
  <si>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</si>
  <si>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</si>
  <si>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</si>
  <si>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</si>
  <si>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</si>
  <si>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</si>
  <si>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</si>
  <si>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</si>
  <si>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</si>
  <si>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</si>
  <si>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</si>
  <si>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</si>
  <si>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</si>
  <si>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</si>
  <si>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</si>
  <si>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</si>
  <si>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</si>
  <si>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</si>
  <si>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</si>
  <si>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</si>
  <si>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</si>
  <si>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</si>
  <si>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</si>
  <si>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</si>
  <si>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</si>
  <si>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</si>
  <si>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</si>
  <si>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</si>
  <si>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</si>
  <si>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</si>
  <si>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</si>
  <si>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</si>
  <si>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</si>
  <si>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</si>
  <si>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</si>
  <si>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</si>
  <si>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</si>
  <si>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</si>
  <si>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</si>
  <si>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</si>
  <si>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</si>
  <si>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</si>
  <si>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</si>
  <si>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</si>
  <si>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</si>
  <si>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</si>
  <si>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</si>
  <si>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</si>
  <si>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</si>
  <si>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</si>
  <si>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</si>
  <si>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</si>
  <si>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</si>
  <si>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</si>
  <si>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</si>
  <si>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</si>
  <si>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</si>
  <si>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</si>
  <si>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</si>
  <si>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</si>
  <si>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</si>
  <si>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</si>
  <si>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</si>
  <si>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</si>
  <si>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</si>
  <si>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</si>
  <si>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</si>
  <si>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</si>
  <si>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</si>
  <si>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</si>
  <si>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</si>
  <si>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</si>
  <si>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</si>
  <si>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</si>
  <si>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</si>
  <si>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</si>
  <si>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</si>
  <si>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</si>
  <si>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</si>
  <si>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</si>
  <si>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</si>
  <si>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</si>
  <si>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</si>
  <si>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</si>
  <si>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</si>
  <si>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</si>
  <si>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</si>
  <si>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</si>
  <si>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</si>
  <si>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</si>
  <si>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</si>
  <si>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</si>
  <si>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</si>
  <si>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</si>
  <si>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</si>
  <si>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</si>
  <si>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</si>
  <si>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</si>
  <si>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</si>
  <si>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</si>
  <si>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</si>
  <si>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</si>
  <si>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</si>
  <si>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</si>
  <si>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</si>
  <si>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</si>
  <si>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</si>
  <si>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</si>
  <si>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</si>
  <si>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</si>
  <si>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</si>
  <si>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</si>
  <si>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</si>
  <si>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</si>
  <si>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</si>
  <si>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</si>
  <si>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</si>
  <si>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</si>
  <si>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</si>
  <si>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</si>
  <si>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</si>
  <si>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</si>
  <si>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</si>
  <si>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</si>
  <si>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</si>
  <si>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</si>
  <si>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</si>
  <si>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</si>
  <si>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</si>
  <si>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</si>
  <si>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</si>
  <si>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</si>
  <si>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</si>
  <si>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</si>
  <si>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</si>
  <si>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</si>
  <si>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</si>
  <si>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</si>
  <si>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</si>
  <si>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</si>
  <si>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</si>
  <si>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</si>
  <si>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</si>
  <si>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</si>
  <si>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</si>
  <si>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</si>
  <si>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</si>
  <si>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</si>
  <si>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</si>
  <si>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</si>
  <si>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</si>
  <si>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</si>
  <si>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</si>
  <si>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</si>
  <si>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</si>
  <si>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</si>
  <si>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</si>
  <si>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</si>
  <si>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</si>
  <si>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</si>
  <si>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</si>
  <si>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</si>
  <si>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</si>
  <si>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</si>
  <si>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</si>
  <si>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</si>
  <si>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</si>
  <si>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</si>
  <si>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</si>
  <si>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</si>
  <si>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</si>
  <si>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</si>
  <si>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</si>
  <si>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</si>
  <si>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</si>
  <si>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</si>
  <si>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</si>
  <si>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</si>
  <si>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</si>
  <si>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</si>
  <si>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</si>
  <si>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</si>
  <si>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</si>
  <si>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</si>
  <si>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</si>
  <si>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</si>
  <si>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</si>
  <si>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</si>
  <si>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</si>
  <si>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</si>
  <si>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</si>
  <si>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</si>
  <si>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</si>
  <si>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</si>
  <si>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</si>
  <si>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</si>
  <si>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</si>
  <si>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</si>
  <si>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</si>
  <si>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</si>
  <si>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</si>
  <si>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</si>
  <si>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</si>
  <si>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</si>
  <si>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</si>
  <si>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</si>
  <si>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</si>
  <si>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</si>
  <si>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</si>
  <si>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</si>
  <si>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</si>
  <si>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</si>
  <si>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</si>
  <si>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</si>
  <si>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</si>
  <si>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</si>
  <si>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</si>
  <si>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</si>
  <si>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</si>
  <si>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</si>
  <si>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</si>
  <si>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</si>
  <si>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</si>
  <si>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</si>
  <si>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</si>
  <si>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</si>
  <si>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</si>
  <si>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</si>
  <si>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</si>
  <si>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</si>
  <si>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</si>
  <si>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</si>
  <si>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</si>
  <si>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</si>
  <si>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</si>
  <si>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</si>
  <si>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</si>
  <si>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</si>
  <si>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</si>
  <si>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</si>
  <si>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</si>
  <si>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</si>
  <si>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</si>
  <si>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</si>
  <si>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</si>
  <si>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</si>
  <si>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</si>
  <si>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</si>
  <si>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</si>
  <si>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</si>
  <si>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</si>
  <si>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</si>
  <si>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</si>
  <si>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</si>
  <si>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</si>
  <si>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</si>
  <si>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</si>
  <si>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</si>
  <si>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</si>
  <si>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</si>
  <si>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</si>
  <si>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</si>
  <si>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</si>
  <si>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</si>
  <si>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</si>
  <si>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</si>
  <si>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</si>
  <si>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</si>
  <si>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</si>
  <si>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</si>
  <si>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</si>
  <si>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</si>
  <si>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</si>
  <si>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</si>
  <si>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</si>
  <si>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</si>
  <si>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</si>
  <si>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</si>
  <si>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</si>
  <si>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</si>
  <si>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</si>
  <si>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</si>
  <si>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</si>
  <si>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</si>
  <si>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</si>
  <si>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</si>
  <si>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</si>
  <si>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</si>
  <si>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</si>
  <si>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</si>
  <si>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</si>
  <si>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</si>
  <si>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</si>
  <si>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</si>
  <si>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</si>
  <si>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</si>
  <si>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</si>
  <si>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</si>
  <si>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</si>
  <si>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</si>
  <si>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</si>
  <si>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</si>
  <si>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</si>
  <si>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</si>
  <si>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</si>
  <si>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</si>
  <si>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</si>
  <si>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</si>
  <si>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</si>
  <si>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</si>
  <si>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</si>
  <si>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</si>
  <si>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</si>
  <si>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</si>
  <si>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</si>
  <si>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</si>
  <si>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</si>
  <si>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</si>
  <si>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</si>
  <si>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</si>
  <si>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</si>
  <si>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</si>
  <si>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</si>
  <si>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</si>
  <si>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</si>
  <si>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</si>
  <si>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</si>
  <si>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</si>
  <si>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</si>
  <si>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</si>
  <si>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</si>
  <si>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</si>
  <si>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</si>
  <si>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</si>
  <si>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</si>
  <si>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</si>
  <si>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</si>
  <si>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</si>
  <si>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</si>
  <si>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</si>
  <si>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</si>
  <si>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</si>
  <si>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</si>
  <si>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</si>
  <si>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</si>
  <si>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</si>
  <si>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</si>
  <si>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</si>
  <si>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</si>
  <si>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</si>
  <si>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</si>
  <si>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</si>
  <si>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</si>
  <si>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</si>
  <si>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</si>
  <si>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</si>
  <si>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</si>
  <si>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</si>
  <si>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</si>
  <si>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</si>
  <si>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</si>
  <si>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</si>
  <si>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</si>
  <si>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</si>
  <si>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</si>
  <si>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</si>
  <si>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</si>
  <si>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</si>
  <si>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</si>
  <si>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</si>
  <si>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</si>
  <si>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</si>
  <si>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</si>
  <si>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</si>
  <si>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</si>
  <si>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</si>
  <si>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</si>
  <si>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</si>
  <si>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</si>
  <si>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</si>
  <si>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</si>
  <si>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</si>
  <si>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</si>
  <si>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</si>
  <si>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</si>
  <si>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</si>
  <si>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</si>
  <si>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</si>
  <si>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</si>
  <si>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</si>
  <si>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</si>
  <si>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</si>
  <si>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</si>
  <si>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</si>
  <si>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</si>
  <si>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</si>
  <si>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</si>
  <si>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</si>
  <si>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</si>
  <si>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</si>
  <si>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</si>
  <si>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</si>
  <si>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</si>
  <si>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</si>
  <si>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</si>
  <si>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</si>
  <si>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</si>
  <si>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</si>
  <si>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</si>
  <si>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</si>
  <si>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</si>
  <si>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</si>
  <si>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</si>
  <si>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</si>
  <si>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</si>
  <si>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</si>
  <si>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</si>
  <si>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</si>
  <si>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</si>
  <si>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</si>
  <si>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</si>
  <si>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</si>
  <si>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</si>
  <si>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</si>
  <si>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</si>
  <si>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</si>
  <si>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</si>
  <si>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</si>
  <si>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</si>
  <si>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</si>
  <si>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</si>
  <si>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</si>
  <si>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</si>
  <si>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</si>
  <si>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</si>
  <si>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</si>
  <si>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</si>
  <si>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</si>
  <si>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</si>
  <si>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</si>
  <si>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</si>
  <si>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</si>
  <si>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</si>
  <si>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</si>
  <si>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</si>
  <si>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</si>
  <si>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</si>
  <si>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</si>
  <si>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</si>
  <si>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</si>
  <si>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</si>
  <si>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</si>
  <si>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</si>
  <si>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</si>
  <si>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</si>
  <si>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</si>
  <si>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</si>
  <si>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</si>
  <si>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</si>
  <si>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</si>
  <si>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</si>
  <si>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</si>
  <si>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</si>
  <si>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</si>
  <si>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</si>
  <si>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</si>
  <si>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</si>
  <si>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</si>
  <si>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</si>
  <si>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</si>
  <si>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</si>
  <si>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</si>
  <si>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</si>
  <si>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</si>
  <si>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</si>
  <si>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</si>
  <si>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</si>
  <si>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</si>
  <si>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</si>
  <si>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</si>
  <si>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</si>
  <si>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</si>
  <si>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</si>
  <si>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</si>
  <si>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</si>
  <si>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</si>
  <si>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</si>
  <si>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</si>
  <si>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</si>
  <si>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</si>
  <si>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</si>
  <si>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</si>
  <si>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</si>
  <si>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</si>
  <si>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</si>
  <si>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</si>
  <si>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</si>
  <si>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</si>
  <si>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</si>
  <si>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</si>
  <si>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</si>
  <si>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</si>
  <si>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</si>
  <si>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</si>
  <si>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</si>
  <si>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</si>
  <si>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</si>
  <si>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</si>
  <si>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</si>
  <si>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</si>
  <si>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</si>
  <si>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</si>
  <si>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</si>
  <si>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</si>
  <si>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</si>
  <si>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</si>
  <si>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</si>
  <si>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</si>
  <si>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</si>
  <si>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</si>
  <si>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</si>
  <si>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</si>
  <si>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</si>
  <si>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</si>
  <si>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</si>
  <si>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</si>
  <si>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</si>
  <si>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</si>
  <si>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</si>
  <si>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</si>
  <si>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</si>
  <si>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</si>
  <si>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</si>
  <si>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</si>
  <si>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</si>
  <si>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</si>
  <si>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</si>
  <si>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</si>
  <si>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</si>
  <si>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</si>
  <si>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</si>
  <si>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</si>
  <si>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</si>
  <si>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</si>
  <si>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</si>
  <si>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</si>
  <si>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</si>
  <si>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</si>
  <si>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</si>
  <si>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</si>
  <si>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</si>
  <si>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</si>
  <si>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</si>
  <si>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</si>
  <si>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</si>
  <si>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</si>
  <si>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</si>
  <si>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</si>
  <si>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</si>
  <si>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</si>
  <si>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</si>
  <si>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</si>
  <si>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</si>
  <si>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</si>
  <si>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</si>
  <si>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</si>
  <si>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</si>
  <si>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</si>
  <si>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</si>
  <si>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</si>
  <si>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</si>
  <si>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</si>
  <si>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</si>
  <si>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</si>
  <si>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</si>
  <si>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</si>
  <si>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</si>
  <si>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</si>
  <si>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</si>
  <si>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</si>
  <si>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</si>
  <si>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</si>
  <si>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</si>
  <si>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</si>
  <si>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</si>
  <si>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</si>
  <si>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</si>
  <si>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</si>
  <si>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</si>
  <si>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</si>
  <si>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</si>
  <si>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</si>
  <si>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</si>
  <si>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</si>
  <si>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</si>
  <si>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</si>
  <si>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</si>
  <si>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</si>
  <si>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</si>
  <si>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</si>
  <si>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</si>
  <si>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</si>
  <si>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</si>
  <si>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</si>
  <si>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</si>
  <si>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</si>
  <si>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</si>
  <si>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</si>
  <si>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</si>
  <si>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</si>
  <si>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</si>
  <si>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</si>
  <si>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</si>
  <si>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</si>
  <si>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</si>
  <si>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</si>
  <si>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</si>
  <si>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</si>
  <si>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</si>
  <si>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</si>
  <si>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</si>
  <si>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</si>
  <si>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</si>
  <si>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</si>
  <si>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</si>
  <si>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</si>
  <si>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</si>
  <si>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</si>
  <si>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</si>
  <si>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</si>
  <si>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</si>
  <si>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</si>
  <si>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</si>
  <si>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</si>
  <si>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</si>
  <si>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</si>
  <si>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</si>
  <si>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</si>
  <si>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</si>
  <si>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</si>
  <si>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</si>
  <si>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</si>
  <si>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</si>
  <si>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</si>
  <si>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</si>
  <si>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</si>
  <si>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</si>
  <si>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</si>
  <si>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</si>
  <si>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</si>
  <si>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</si>
  <si>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</si>
  <si>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</si>
  <si>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</si>
  <si>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</si>
  <si>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</si>
  <si>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</si>
  <si>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</si>
  <si>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</si>
  <si>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</si>
  <si>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</si>
  <si>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</si>
  <si>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</si>
  <si>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</si>
  <si>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</si>
  <si>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</si>
  <si>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</si>
  <si>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</si>
  <si>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</si>
  <si>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</si>
  <si>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</si>
  <si>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</si>
  <si>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</si>
  <si>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</si>
  <si>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</si>
  <si>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</si>
  <si>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</si>
  <si>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</si>
  <si>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</si>
  <si>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</si>
  <si>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</si>
  <si>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</si>
  <si>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</si>
  <si>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</si>
  <si>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</si>
  <si>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</si>
  <si>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</si>
  <si>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</si>
  <si>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</si>
  <si>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</si>
  <si>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</si>
  <si>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</si>
  <si>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</si>
  <si>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</si>
  <si>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</si>
  <si>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</si>
  <si>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</si>
  <si>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</si>
  <si>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</si>
  <si>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</si>
  <si>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</si>
  <si>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</si>
  <si>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</si>
  <si>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</si>
  <si>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</si>
  <si>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</si>
  <si>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</si>
  <si>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</si>
  <si>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</si>
  <si>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</si>
  <si>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</si>
  <si>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</si>
  <si>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</si>
  <si>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</si>
  <si>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</si>
  <si>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</si>
  <si>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</si>
  <si>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</si>
  <si>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</si>
  <si>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</si>
  <si>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</si>
  <si>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</si>
  <si>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</si>
  <si>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</si>
  <si>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</si>
  <si>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</si>
  <si>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</si>
  <si>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</si>
  <si>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</si>
  <si>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</si>
  <si>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</si>
  <si>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</si>
  <si>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</si>
  <si>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</si>
  <si>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</si>
  <si>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</si>
  <si>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</si>
  <si>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</si>
  <si>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</si>
  <si>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</si>
  <si>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</si>
  <si>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</si>
  <si>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</si>
  <si>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</si>
  <si>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</si>
  <si>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</si>
  <si>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</si>
  <si>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</si>
  <si>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</si>
  <si>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</si>
  <si>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</si>
  <si>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</si>
  <si>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</si>
  <si>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</si>
  <si>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</si>
  <si>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</si>
  <si>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</si>
  <si>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</si>
  <si>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</si>
  <si>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</si>
  <si>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</si>
  <si>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</si>
  <si>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</si>
  <si>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</si>
  <si>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</si>
  <si>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</si>
  <si>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</si>
  <si>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</si>
  <si>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</si>
  <si>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</si>
  <si>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</si>
  <si>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</si>
  <si>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</si>
  <si>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</si>
  <si>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</si>
  <si>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</si>
  <si>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</si>
  <si>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</si>
  <si>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</si>
  <si>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</si>
  <si>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</si>
  <si>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</si>
  <si>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</si>
  <si>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</si>
  <si>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</si>
  <si>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</si>
  <si>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</si>
  <si>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</si>
  <si>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</si>
  <si>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</si>
  <si>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</si>
  <si>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</si>
  <si>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</si>
  <si>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</si>
  <si>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</si>
  <si>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</si>
  <si>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</si>
  <si>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</si>
  <si>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</si>
  <si>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</si>
  <si>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</si>
  <si>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</si>
  <si>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</si>
  <si>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</si>
  <si>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</si>
  <si>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</si>
  <si>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</si>
  <si>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</si>
  <si>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</si>
  <si>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</si>
  <si>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</si>
  <si>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</si>
  <si>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</si>
  <si>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</si>
  <si>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</si>
  <si>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</si>
  <si>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</si>
  <si>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</si>
  <si>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</si>
  <si>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</si>
  <si>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</si>
  <si>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</si>
  <si>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</si>
  <si>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</si>
  <si>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</si>
  <si>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</si>
  <si>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</si>
  <si>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</si>
  <si>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</si>
  <si>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</si>
  <si>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</si>
  <si>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</si>
  <si>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</si>
  <si>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</si>
  <si>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</si>
  <si>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</si>
  <si>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</si>
  <si>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</si>
  <si>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</si>
  <si>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</si>
  <si>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</si>
  <si>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</si>
  <si>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</si>
  <si>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</si>
  <si>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</si>
  <si>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</si>
  <si>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</si>
  <si>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</si>
  <si>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</si>
  <si>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</si>
  <si>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</si>
  <si>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</si>
  <si>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</si>
  <si>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</si>
  <si>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</si>
  <si>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</si>
  <si>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</si>
  <si>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</si>
  <si>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</si>
  <si>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</si>
  <si>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</si>
  <si>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</si>
  <si>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</si>
  <si>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</si>
  <si>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</si>
  <si>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</si>
  <si>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</si>
  <si>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</si>
  <si>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</si>
  <si>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</si>
  <si>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</si>
  <si>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</si>
  <si>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</si>
  <si>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</si>
  <si>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</si>
  <si>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</si>
  <si>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</si>
  <si>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</si>
  <si>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</si>
  <si>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</si>
  <si>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</si>
  <si>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</si>
  <si>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</si>
  <si>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</si>
  <si>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</si>
  <si>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</si>
  <si>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</si>
  <si>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</si>
  <si>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</si>
  <si>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</si>
  <si>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</si>
  <si>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</si>
  <si>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</si>
  <si>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</si>
  <si>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</si>
  <si>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</si>
  <si>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</si>
  <si>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</si>
  <si>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</si>
  <si>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</si>
  <si>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</si>
  <si>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</si>
  <si>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</si>
  <si>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</si>
  <si>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</si>
  <si>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</si>
  <si>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</si>
  <si>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</si>
  <si>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</si>
  <si>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</si>
  <si>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</si>
  <si>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</si>
  <si>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</si>
  <si>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</si>
  <si>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</si>
  <si>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</si>
  <si>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</si>
  <si>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</si>
  <si>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</si>
  <si>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</si>
  <si>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</si>
  <si>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</si>
  <si>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</si>
  <si>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</si>
  <si>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</si>
  <si>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</si>
  <si>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</si>
  <si>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</si>
  <si>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</si>
  <si>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</si>
  <si>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</si>
  <si>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</si>
  <si>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</si>
  <si>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</si>
  <si>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</si>
  <si>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</si>
  <si>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</si>
  <si>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</si>
  <si>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</si>
  <si>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</si>
  <si>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</si>
  <si>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</si>
  <si>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</si>
  <si>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</si>
  <si>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</si>
  <si>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</si>
  <si>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</si>
  <si>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</si>
  <si>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</si>
  <si>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</si>
  <si>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</si>
  <si>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</si>
  <si>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</si>
  <si>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</si>
  <si>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</si>
  <si>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</si>
  <si>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</si>
  <si>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</si>
  <si>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</si>
  <si>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</si>
  <si>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</si>
  <si>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</si>
  <si>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</si>
  <si>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</si>
  <si>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</si>
  <si>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</si>
  <si>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</si>
  <si>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</si>
  <si>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</si>
  <si>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</si>
  <si>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</si>
  <si>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</si>
  <si>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</si>
  <si>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</si>
  <si>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</si>
  <si>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</si>
  <si>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</si>
  <si>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</si>
  <si>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</si>
  <si>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</si>
  <si>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</si>
  <si>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</si>
  <si>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</si>
  <si>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</si>
  <si>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</si>
  <si>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</si>
  <si>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</si>
  <si>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</si>
  <si>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</si>
  <si>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</si>
  <si>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</si>
  <si>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</si>
  <si>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</si>
  <si>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</si>
  <si>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</si>
  <si>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</si>
  <si>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</si>
  <si>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</si>
  <si>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</si>
  <si>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</si>
  <si>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</si>
  <si>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</si>
  <si>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</si>
  <si>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</si>
  <si>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</si>
  <si>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</si>
  <si>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</si>
  <si>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</si>
  <si>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</si>
  <si>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</si>
  <si>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</si>
  <si>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</si>
  <si>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</si>
  <si>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</si>
  <si>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</si>
  <si>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</si>
  <si>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</si>
  <si>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</si>
  <si>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</si>
  <si>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</si>
  <si>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</si>
  <si>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</si>
  <si>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</si>
  <si>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</si>
  <si>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</si>
  <si>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</si>
  <si>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</si>
  <si>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</si>
  <si>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</si>
  <si>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</si>
  <si>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</si>
  <si>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</si>
  <si>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</si>
  <si>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</si>
  <si>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</si>
  <si>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</si>
  <si>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</si>
  <si>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</si>
  <si>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</si>
  <si>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</si>
  <si>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</si>
  <si>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</si>
  <si>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</si>
  <si>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</si>
  <si>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</si>
  <si>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</si>
  <si>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</si>
  <si>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</si>
  <si>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</si>
  <si>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</si>
  <si>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</si>
  <si>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</si>
  <si>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</si>
  <si>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</si>
  <si>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</si>
  <si>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</si>
  <si>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</si>
  <si>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</si>
  <si>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</si>
  <si>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</si>
  <si>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</si>
  <si>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</si>
  <si>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</si>
  <si>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</si>
  <si>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</si>
  <si>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</si>
  <si>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</si>
  <si>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</si>
  <si>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</si>
  <si>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</si>
  <si>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</si>
  <si>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</si>
  <si>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</si>
  <si>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</si>
  <si>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</si>
  <si>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</si>
  <si>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</si>
  <si>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</si>
  <si>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</si>
  <si>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</si>
  <si>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</si>
  <si>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</si>
  <si>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</si>
  <si>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</si>
  <si>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</si>
  <si>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</si>
  <si>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</si>
  <si>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</si>
  <si>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</si>
  <si>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</si>
  <si>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</si>
  <si>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</si>
  <si>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</si>
  <si>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</si>
  <si>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</si>
  <si>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</si>
  <si>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</si>
  <si>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</si>
  <si>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</si>
  <si>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</si>
  <si>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</si>
  <si>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</si>
  <si>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</si>
  <si>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</si>
  <si>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</si>
  <si>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</si>
  <si>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</si>
  <si>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</si>
  <si>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</si>
  <si>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</si>
  <si>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</si>
  <si>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</si>
  <si>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</si>
  <si>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</si>
  <si>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</si>
  <si>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</si>
  <si>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</si>
  <si>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</si>
  <si>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</si>
  <si>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</si>
  <si>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</si>
  <si>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</si>
  <si>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</si>
  <si>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</si>
  <si>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</si>
  <si>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</si>
  <si>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</si>
  <si>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</si>
  <si>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</si>
  <si>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</si>
  <si>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</si>
  <si>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</si>
  <si>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</si>
  <si>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</si>
  <si>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</si>
  <si>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</si>
  <si>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</si>
  <si>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</si>
  <si>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</si>
  <si>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</si>
  <si>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</si>
  <si>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</si>
  <si>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</si>
  <si>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</si>
  <si>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</si>
  <si>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</si>
  <si>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</si>
  <si>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</si>
  <si>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</si>
  <si>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</si>
  <si>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</si>
  <si>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</si>
  <si>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</si>
  <si>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</si>
  <si>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</si>
  <si>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</si>
  <si>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</si>
  <si>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</si>
  <si>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</si>
  <si>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</si>
  <si>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</si>
  <si>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</si>
  <si>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</si>
  <si>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</si>
  <si>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</si>
  <si>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</si>
  <si>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</si>
  <si>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</si>
  <si>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</si>
  <si>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</si>
  <si>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</si>
  <si>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</si>
  <si>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</si>
  <si>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</si>
  <si>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</si>
  <si>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</si>
  <si>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</si>
  <si>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</si>
  <si>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</si>
  <si>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</si>
  <si>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</si>
  <si>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</si>
  <si>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</si>
  <si>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</si>
  <si>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</si>
  <si>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</si>
  <si>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</si>
  <si>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</si>
  <si>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</si>
  <si>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</si>
  <si>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</si>
  <si>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</si>
  <si>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</si>
  <si>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</si>
  <si>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</si>
  <si>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</si>
  <si>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</si>
  <si>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</si>
  <si>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</si>
  <si>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</si>
  <si>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</si>
  <si>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</si>
  <si>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</si>
  <si>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</si>
  <si>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</si>
  <si>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</si>
  <si>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</si>
  <si>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</si>
  <si>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</si>
  <si>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</si>
  <si>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</si>
  <si>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</si>
  <si>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</si>
  <si>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</si>
  <si>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</si>
  <si>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</si>
  <si>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</si>
  <si>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</si>
  <si>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</si>
  <si>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</si>
  <si>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</si>
  <si>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</si>
  <si>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</si>
  <si>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</si>
  <si>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</si>
  <si>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</si>
  <si>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</si>
  <si>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</si>
  <si>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</si>
  <si>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</si>
  <si>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</si>
  <si>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</si>
  <si>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</si>
  <si>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</si>
  <si>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</si>
  <si>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</si>
  <si>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</si>
  <si>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</si>
  <si>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</si>
  <si>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</si>
  <si>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</si>
  <si>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</si>
  <si>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</si>
  <si>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</si>
  <si>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</si>
  <si>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</si>
  <si>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</si>
  <si>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</si>
  <si>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</si>
  <si>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</si>
  <si>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</si>
  <si>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</si>
  <si>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</si>
  <si>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</si>
  <si>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</si>
  <si>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</si>
  <si>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</si>
  <si>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</si>
  <si>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</si>
  <si>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</si>
  <si>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</si>
  <si>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</si>
  <si>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</si>
  <si>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</si>
  <si>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</si>
  <si>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</si>
  <si>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</si>
  <si>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</si>
  <si>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</si>
  <si>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</si>
  <si>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</si>
  <si>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</si>
  <si>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</si>
  <si>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</si>
  <si>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</si>
  <si>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</si>
  <si>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</si>
  <si>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</si>
  <si>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</si>
  <si>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</si>
  <si>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</si>
  <si>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</si>
  <si>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</si>
  <si>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</si>
  <si>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</si>
  <si>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</si>
  <si>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</si>
  <si>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</si>
  <si>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</si>
  <si>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</si>
  <si>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</si>
  <si>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</si>
  <si>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</si>
  <si>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</si>
  <si>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</si>
  <si>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</si>
  <si>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</si>
  <si>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</si>
  <si>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</si>
  <si>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</si>
  <si>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</si>
  <si>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</si>
  <si>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</si>
  <si>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</si>
  <si>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</si>
  <si>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</si>
  <si>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</si>
  <si>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</si>
  <si>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</si>
  <si>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</si>
  <si>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</si>
  <si>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</si>
  <si>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</si>
  <si>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</si>
  <si>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</si>
  <si>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</si>
  <si>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</si>
  <si>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</si>
  <si>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</si>
  <si>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</si>
  <si>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</si>
  <si>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</si>
  <si>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</si>
  <si>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</si>
  <si>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</si>
  <si>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</si>
  <si>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</si>
  <si>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</si>
  <si>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</si>
  <si>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</si>
  <si>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</si>
  <si>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</si>
  <si>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</si>
  <si>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</si>
  <si>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</si>
  <si>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</si>
  <si>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</si>
  <si>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</si>
  <si>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</si>
  <si>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</si>
  <si>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</si>
  <si>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</si>
  <si>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</si>
  <si>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</si>
  <si>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</si>
  <si>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</si>
  <si>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</si>
  <si>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</si>
  <si>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</si>
  <si>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</si>
  <si>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</si>
  <si>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</si>
  <si>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</si>
  <si>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</si>
  <si>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</si>
  <si>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</si>
  <si>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</si>
  <si>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</si>
  <si>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</si>
  <si>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</si>
  <si>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</si>
  <si>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</si>
  <si>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</si>
  <si>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</si>
  <si>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</si>
  <si>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</si>
  <si>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</si>
  <si>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</si>
  <si>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</si>
  <si>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</si>
  <si>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</si>
  <si>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</si>
  <si>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</si>
  <si>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</si>
  <si>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</si>
  <si>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</si>
  <si>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</si>
  <si>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</si>
  <si>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</si>
  <si>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</si>
  <si>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</si>
  <si>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</si>
  <si>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</si>
  <si>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</si>
  <si>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</si>
  <si>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</si>
  <si>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</si>
  <si>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</si>
  <si>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</si>
  <si>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</si>
  <si>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</si>
  <si>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</si>
  <si>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</si>
  <si>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</si>
  <si>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</si>
  <si>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</si>
  <si>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</si>
  <si>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</si>
  <si>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</si>
  <si>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</si>
  <si>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</si>
  <si>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</si>
  <si>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</si>
  <si>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</si>
  <si>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</si>
  <si>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</si>
  <si>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</si>
  <si>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</si>
  <si>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</si>
  <si>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</si>
  <si>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</si>
  <si>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</si>
  <si>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</si>
  <si>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</si>
  <si>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</si>
  <si>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</si>
  <si>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</si>
  <si>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</si>
  <si>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</si>
  <si>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</si>
  <si>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</si>
  <si>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</si>
  <si>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</si>
  <si>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</si>
  <si>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</si>
  <si>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</si>
  <si>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</si>
  <si>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</si>
  <si>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</si>
  <si>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</si>
  <si>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</si>
  <si>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</si>
  <si>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</si>
  <si>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</si>
  <si>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</si>
  <si>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</si>
  <si>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</si>
  <si>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</si>
  <si>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</si>
  <si>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</si>
  <si>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</si>
  <si>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</si>
  <si>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</si>
  <si>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</si>
  <si>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</si>
  <si>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</si>
  <si>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</si>
  <si>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</si>
  <si>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</si>
  <si>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</si>
  <si>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</si>
  <si>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</si>
  <si>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</si>
  <si>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</si>
  <si>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</si>
  <si>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</si>
  <si>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</si>
  <si>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</si>
  <si>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</si>
  <si>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</si>
  <si>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</si>
  <si>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</si>
  <si>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</si>
  <si>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</si>
  <si>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</si>
  <si>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</si>
  <si>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</si>
  <si>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</si>
  <si>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</si>
  <si>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</si>
  <si>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</si>
  <si>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</si>
  <si>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</si>
  <si>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</si>
  <si>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</si>
  <si>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</si>
  <si>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</si>
  <si>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</si>
  <si>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</si>
  <si>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</si>
  <si>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</si>
  <si>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</si>
  <si>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</si>
  <si>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</si>
  <si>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</si>
  <si>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</si>
  <si>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</si>
  <si>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</si>
  <si>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</si>
  <si>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</si>
  <si>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</si>
  <si>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</si>
  <si>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</si>
  <si>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</si>
  <si>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</si>
  <si>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</si>
  <si>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</si>
  <si>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</si>
  <si>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</si>
  <si>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</si>
  <si>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</si>
  <si>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</si>
  <si>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</si>
  <si>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</si>
  <si>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</si>
  <si>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</si>
  <si>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</si>
  <si>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</si>
  <si>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</si>
  <si>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</si>
  <si>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</si>
  <si>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</si>
  <si>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</si>
  <si>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</si>
  <si>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</si>
  <si>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</si>
  <si>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</si>
  <si>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</si>
  <si>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</si>
  <si>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</si>
  <si>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</si>
  <si>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</si>
  <si>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</si>
  <si>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</si>
  <si>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</si>
  <si>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</si>
  <si>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</si>
  <si>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</si>
  <si>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</si>
  <si>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</si>
  <si>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</si>
  <si>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</si>
  <si>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</si>
  <si>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</si>
  <si>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</si>
  <si>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</si>
  <si>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</si>
  <si>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</si>
  <si>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</si>
  <si>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</si>
  <si>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</si>
  <si>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</si>
  <si>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</si>
  <si>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</si>
  <si>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</si>
  <si>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</si>
  <si>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</si>
  <si>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</si>
  <si>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</si>
  <si>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</si>
  <si>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</si>
  <si>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</si>
  <si>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</si>
  <si>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</si>
  <si>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</si>
  <si>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</si>
  <si>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</si>
  <si>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</si>
  <si>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</si>
  <si>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</si>
  <si>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</si>
  <si>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</si>
  <si>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</si>
  <si>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</si>
  <si>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</si>
  <si>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</si>
  <si>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</si>
  <si>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</si>
  <si>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</si>
  <si>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</si>
  <si>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</si>
  <si>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</si>
  <si>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</si>
  <si>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</si>
  <si>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</si>
  <si>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</si>
  <si>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</si>
  <si>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</si>
  <si>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</si>
  <si>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</si>
  <si>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</si>
  <si>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</si>
  <si>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</si>
  <si>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</si>
  <si>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</si>
  <si>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</si>
  <si>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</si>
  <si>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</si>
  <si>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</si>
  <si>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</si>
  <si>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</si>
  <si>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</si>
  <si>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</si>
  <si>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</si>
  <si>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</si>
  <si>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</si>
  <si>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</si>
  <si>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</si>
  <si>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</si>
  <si>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</si>
  <si>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</si>
  <si>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</si>
  <si>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</si>
  <si>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</si>
  <si>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</si>
  <si>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</si>
  <si>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</si>
  <si>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</si>
  <si>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</si>
  <si>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</si>
  <si>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</si>
  <si>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</si>
  <si>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</si>
  <si>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</si>
  <si>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</si>
  <si>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</si>
  <si>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</si>
  <si>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</si>
  <si>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</si>
  <si>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</si>
  <si>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</si>
  <si>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</si>
  <si>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</si>
  <si>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</si>
  <si>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</si>
  <si>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</si>
  <si>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</si>
  <si>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</si>
  <si>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</si>
  <si>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</si>
  <si>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</si>
  <si>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</si>
  <si>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</si>
  <si>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</si>
  <si>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</si>
  <si>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</si>
  <si>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</si>
  <si>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</si>
  <si>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</si>
  <si>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</si>
  <si>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</si>
  <si>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</si>
  <si>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</si>
  <si>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</si>
  <si>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</si>
  <si>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</si>
  <si>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</si>
  <si>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</si>
  <si>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</si>
  <si>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</si>
  <si>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</si>
  <si>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</si>
  <si>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</si>
  <si>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</si>
  <si>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</si>
  <si>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</si>
  <si>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</si>
  <si>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</si>
  <si>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</si>
  <si>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</si>
  <si>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</si>
  <si>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</si>
  <si>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</si>
  <si>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</si>
  <si>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</si>
  <si>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</si>
  <si>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</si>
  <si>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</si>
  <si>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</si>
  <si>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</si>
  <si>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</si>
  <si>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</si>
  <si>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</si>
  <si>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</si>
  <si>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</si>
  <si>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</si>
  <si>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</si>
  <si>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</si>
  <si>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</si>
  <si>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</si>
  <si>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</si>
  <si>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</si>
  <si>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</si>
  <si>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</si>
  <si>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</si>
  <si>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</si>
  <si>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</si>
  <si>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</si>
  <si>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</si>
  <si>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</si>
  <si>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</si>
  <si>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</si>
  <si>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</si>
  <si>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</si>
  <si>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</si>
  <si>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</si>
  <si>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</si>
  <si>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</si>
  <si>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</si>
  <si>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</si>
  <si>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</si>
  <si>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</si>
  <si>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</si>
  <si>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</si>
  <si>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</si>
  <si>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</si>
  <si>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</si>
  <si>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</si>
  <si>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</si>
  <si>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</si>
  <si>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</si>
  <si>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</si>
  <si>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</si>
  <si>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</si>
  <si>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</si>
  <si>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</si>
  <si>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</si>
  <si>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</si>
  <si>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</si>
  <si>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</si>
  <si>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</si>
  <si>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</si>
  <si>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</si>
  <si>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</si>
  <si>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</si>
  <si>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</si>
  <si>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</si>
  <si>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</si>
  <si>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</si>
  <si>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</si>
  <si>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</si>
  <si>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</si>
  <si>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</si>
  <si>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</si>
  <si>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</si>
  <si>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</si>
  <si>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</si>
  <si>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</si>
  <si>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</si>
  <si>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</si>
  <si>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</si>
  <si>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</si>
  <si>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</si>
  <si>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</si>
  <si>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</si>
  <si>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</si>
  <si>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</si>
  <si>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</si>
  <si>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</si>
  <si>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</si>
  <si>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</si>
  <si>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</si>
  <si>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</si>
  <si>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</si>
  <si>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</si>
  <si>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</si>
  <si>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</si>
  <si>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</si>
  <si>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</si>
  <si>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</si>
  <si>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</si>
  <si>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</si>
  <si>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</si>
  <si>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</si>
  <si>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</si>
  <si>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</si>
  <si>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</si>
  <si>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</si>
  <si>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</si>
  <si>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</si>
  <si>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</si>
  <si>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</si>
  <si>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</si>
  <si>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</si>
  <si>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</si>
  <si>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</si>
  <si>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</si>
  <si>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</si>
  <si>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</si>
  <si>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</si>
  <si>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</si>
  <si>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</si>
  <si>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</si>
  <si>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</si>
  <si>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</si>
  <si>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</si>
  <si>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</si>
  <si>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</si>
  <si>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</si>
  <si>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</si>
  <si>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</si>
  <si>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</si>
  <si>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</si>
  <si>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</si>
  <si>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</si>
  <si>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</si>
  <si>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</si>
  <si>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</si>
  <si>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</si>
  <si>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</si>
  <si>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</si>
  <si>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</si>
  <si>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</si>
  <si>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</si>
  <si>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</si>
  <si>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</si>
  <si>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</si>
  <si>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</si>
  <si>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</si>
  <si>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</si>
  <si>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</si>
  <si>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</si>
  <si>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</si>
  <si>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</si>
  <si>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</si>
  <si>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</si>
  <si>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</si>
  <si>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</si>
  <si>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</si>
  <si>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</si>
  <si>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</si>
  <si>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</si>
  <si>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</si>
  <si>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</si>
  <si>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</si>
  <si>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</si>
  <si>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</si>
  <si>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</si>
  <si>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</si>
  <si>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</si>
  <si>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</si>
  <si>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</si>
  <si>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</si>
  <si>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</si>
  <si>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</si>
  <si>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</si>
  <si>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</si>
  <si>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</si>
  <si>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</si>
  <si>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</si>
  <si>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</si>
  <si>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</si>
  <si>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</si>
  <si>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</si>
  <si>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</si>
  <si>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</si>
  <si>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</si>
  <si>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</si>
  <si>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</si>
  <si>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</si>
  <si>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</si>
  <si>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</si>
  <si>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</si>
  <si>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</si>
  <si>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</si>
  <si>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</si>
  <si>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</si>
  <si>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</si>
  <si>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</si>
  <si>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</si>
  <si>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</si>
  <si>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</si>
  <si>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</si>
  <si>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</si>
  <si>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</si>
  <si>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</si>
  <si>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</si>
  <si>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</si>
  <si>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</si>
  <si>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</si>
  <si>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</si>
  <si>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</si>
  <si>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</si>
  <si>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</si>
  <si>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</si>
  <si>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</si>
  <si>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</si>
  <si>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</si>
  <si>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</si>
  <si>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</si>
  <si>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</si>
  <si>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</si>
  <si>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</si>
  <si>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</si>
  <si>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</si>
  <si>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</si>
  <si>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</si>
  <si>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</si>
  <si>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</si>
  <si>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</si>
  <si>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</si>
  <si>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</si>
  <si>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</si>
  <si>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</si>
  <si>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</si>
  <si>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</si>
  <si>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</si>
  <si>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</si>
  <si>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</si>
  <si>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</si>
  <si>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</si>
  <si>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</si>
  <si>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</si>
  <si>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</si>
  <si>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</si>
  <si>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</si>
  <si>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</si>
  <si>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</si>
  <si>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</si>
  <si>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</si>
  <si>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</si>
  <si>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</si>
  <si>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</si>
  <si>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</si>
  <si>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</si>
  <si>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</si>
  <si>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</si>
  <si>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</si>
  <si>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</si>
  <si>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</si>
  <si>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</si>
  <si>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</si>
  <si>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</si>
  <si>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</si>
  <si>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</si>
  <si>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</si>
  <si>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</si>
  <si>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</si>
  <si>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</si>
  <si>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</si>
  <si>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</si>
  <si>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</si>
  <si>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</si>
  <si>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</si>
  <si>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</si>
  <si>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</si>
  <si>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</si>
  <si>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</si>
  <si>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</si>
  <si>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</si>
  <si>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</si>
  <si>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</si>
  <si>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</si>
  <si>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</si>
  <si>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</si>
  <si>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</si>
  <si>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</si>
  <si>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</si>
  <si>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</si>
  <si>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</si>
  <si>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</si>
  <si>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</si>
  <si>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</si>
  <si>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</si>
  <si>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</si>
  <si>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</si>
  <si>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</si>
  <si>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</si>
  <si>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</si>
  <si>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</si>
  <si>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</si>
  <si>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</si>
  <si>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</si>
  <si>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</si>
  <si>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</si>
  <si>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</si>
  <si>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</si>
  <si>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</si>
  <si>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</si>
  <si>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</si>
  <si>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</si>
  <si>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</si>
  <si>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</si>
  <si>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</si>
  <si>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</si>
  <si>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</si>
  <si>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</si>
  <si>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</si>
  <si>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</si>
  <si>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</si>
  <si>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</si>
  <si>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</si>
  <si>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</si>
  <si>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</si>
  <si>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</si>
  <si>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</si>
  <si>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</si>
  <si>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</si>
  <si>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</si>
  <si>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</si>
  <si>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</si>
  <si>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</si>
  <si>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</si>
  <si>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</si>
  <si>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</si>
  <si>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</si>
  <si>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</si>
  <si>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</si>
  <si>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</si>
  <si>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</si>
  <si>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</si>
  <si>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</si>
  <si>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</si>
  <si>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</si>
  <si>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</si>
  <si>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</si>
  <si>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</si>
  <si>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</si>
  <si>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</si>
  <si>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</si>
  <si>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</si>
  <si>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</si>
  <si>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</si>
  <si>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</si>
  <si>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</si>
  <si>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</si>
  <si>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</si>
  <si>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</si>
  <si>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</si>
  <si>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</si>
  <si>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</si>
  <si>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</si>
  <si>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</si>
  <si>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</si>
  <si>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</si>
  <si>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</si>
  <si>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</si>
  <si>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</si>
  <si>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</si>
  <si>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</si>
  <si>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</si>
  <si>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</si>
  <si>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</si>
  <si>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</si>
  <si>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</si>
  <si>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</si>
  <si>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</si>
  <si>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</si>
  <si>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</si>
  <si>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</si>
  <si>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</si>
  <si>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</si>
  <si>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</si>
  <si>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</si>
  <si>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</si>
  <si>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</si>
  <si>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</si>
  <si>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</si>
  <si>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</si>
  <si>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</si>
  <si>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</si>
  <si>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</si>
  <si>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</si>
  <si>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</si>
  <si>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</si>
  <si>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</si>
  <si>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</si>
  <si>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</si>
  <si>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</si>
  <si>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</si>
  <si>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</si>
  <si>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</si>
  <si>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</si>
  <si>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</si>
  <si>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</si>
  <si>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</si>
  <si>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</si>
  <si>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</si>
  <si>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</si>
  <si>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</si>
  <si>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</si>
  <si>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</si>
  <si>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</si>
  <si>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</si>
  <si>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</si>
  <si>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</si>
  <si>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</si>
  <si>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</si>
  <si>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</si>
  <si>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</si>
  <si>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</si>
  <si>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</si>
  <si>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</si>
  <si>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</si>
  <si>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</si>
  <si>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</si>
  <si>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</si>
  <si>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</si>
  <si>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</si>
  <si>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</si>
  <si>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</si>
  <si>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</si>
  <si>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</si>
  <si>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</si>
  <si>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</si>
  <si>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</si>
  <si>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</si>
  <si>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</si>
  <si>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</si>
  <si>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</si>
  <si>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</si>
  <si>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</si>
  <si>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</si>
  <si>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</si>
  <si>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</si>
  <si>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</si>
  <si>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</si>
  <si>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</si>
  <si>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</si>
  <si>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</si>
  <si>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</si>
  <si>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</si>
  <si>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</si>
  <si>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</si>
  <si>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</si>
  <si>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</si>
  <si>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</si>
  <si>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</si>
  <si>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</si>
  <si>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</si>
  <si>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</si>
  <si>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</si>
  <si>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</si>
  <si>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</si>
  <si>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</si>
  <si>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</si>
  <si>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</si>
  <si>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</si>
  <si>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</si>
  <si>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</si>
  <si>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</si>
  <si>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</si>
  <si>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</si>
  <si>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</si>
  <si>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</si>
  <si>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</si>
  <si>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</si>
  <si>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</si>
  <si>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</si>
  <si>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</si>
  <si>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</si>
  <si>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</si>
  <si>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</si>
  <si>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</si>
  <si>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</si>
  <si>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</si>
  <si>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</si>
  <si>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</si>
  <si>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</si>
  <si>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</si>
  <si>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</si>
  <si>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</si>
  <si>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</si>
  <si>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</si>
  <si>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</si>
  <si>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</si>
  <si>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</si>
  <si>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</si>
  <si>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</si>
  <si>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</si>
  <si>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</si>
  <si>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</si>
  <si>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</si>
  <si>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</si>
  <si>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</si>
  <si>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</si>
  <si>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</si>
  <si>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</si>
  <si>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</si>
  <si>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</si>
  <si>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</si>
  <si>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</si>
  <si>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</si>
  <si>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</si>
  <si>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</si>
  <si>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</si>
  <si>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</si>
  <si>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</si>
  <si>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</si>
  <si>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</si>
  <si>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</si>
  <si>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</si>
  <si>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</si>
  <si>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</si>
  <si>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</si>
  <si>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</si>
  <si>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</si>
  <si>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</si>
  <si>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</si>
  <si>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</si>
  <si>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</si>
  <si>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</si>
  <si>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</si>
  <si>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</si>
  <si>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</si>
  <si>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</si>
  <si>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</si>
  <si>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</si>
  <si>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</si>
  <si>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</si>
  <si>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</si>
  <si>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</si>
  <si>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</si>
  <si>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</si>
  <si>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</si>
  <si>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</si>
  <si>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</si>
  <si>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</si>
  <si>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</si>
  <si>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</si>
  <si>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</si>
  <si>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</si>
  <si>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</si>
  <si>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</si>
  <si>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</si>
  <si>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</si>
  <si>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</si>
  <si>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</si>
  <si>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</si>
  <si>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</si>
  <si>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</si>
  <si>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</si>
  <si>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</si>
  <si>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</si>
  <si>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</si>
  <si>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</si>
  <si>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</si>
  <si>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</si>
  <si>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</si>
  <si>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</si>
  <si>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</si>
  <si>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</si>
  <si>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</si>
  <si>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</si>
  <si>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</si>
  <si>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</si>
  <si>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</si>
  <si>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</si>
  <si>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</si>
  <si>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</si>
  <si>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</si>
  <si>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</si>
  <si>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</si>
  <si>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</si>
  <si>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</si>
  <si>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</si>
  <si>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</si>
  <si>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</si>
  <si>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</si>
  <si>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</si>
  <si>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</si>
  <si>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</si>
  <si>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</si>
  <si>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</si>
  <si>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</si>
  <si>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</si>
  <si>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</si>
  <si>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</si>
  <si>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</si>
  <si>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</si>
  <si>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</si>
  <si>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</si>
  <si>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</si>
  <si>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</si>
  <si>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</si>
  <si>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</si>
  <si>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</si>
  <si>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</si>
  <si>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</si>
  <si>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</si>
  <si>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</si>
  <si>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</si>
  <si>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</si>
  <si>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</si>
  <si>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</si>
  <si>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</si>
  <si>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</si>
  <si>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</si>
  <si>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</si>
  <si>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</si>
  <si>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</si>
  <si>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</si>
  <si>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</si>
  <si>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</si>
  <si>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</si>
  <si>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</si>
  <si>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</si>
  <si>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</si>
  <si>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</si>
  <si>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</si>
  <si>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</si>
  <si>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</si>
  <si>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</si>
  <si>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</si>
  <si>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</si>
  <si>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</si>
  <si>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</si>
  <si>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</si>
  <si>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</si>
  <si>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</si>
  <si>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</si>
  <si>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</si>
  <si>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</si>
  <si>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</si>
  <si>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</si>
  <si>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</si>
  <si>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</si>
  <si>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</si>
  <si>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</si>
  <si>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</si>
  <si>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</si>
  <si>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</si>
  <si>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</si>
  <si>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</si>
  <si>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</si>
  <si>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</si>
  <si>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</si>
  <si>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</si>
  <si>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</si>
  <si>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</si>
  <si>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</si>
  <si>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</si>
  <si>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</si>
  <si>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</si>
  <si>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</si>
  <si>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</si>
  <si>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</si>
  <si>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</si>
  <si>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</si>
  <si>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</si>
  <si>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</si>
  <si>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</si>
  <si>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</si>
  <si>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</si>
  <si>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</si>
  <si>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</si>
  <si>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</si>
  <si>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</si>
  <si>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</si>
  <si>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</si>
  <si>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</si>
  <si>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</si>
  <si>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</si>
  <si>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</si>
  <si>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</si>
  <si>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</si>
  <si>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</si>
  <si>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</si>
  <si>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</si>
  <si>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</si>
  <si>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</si>
  <si>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</si>
  <si>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</si>
  <si>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</si>
  <si>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</si>
  <si>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</si>
  <si>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</si>
  <si>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</si>
  <si>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</si>
  <si>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</si>
  <si>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</si>
  <si>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</si>
  <si>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</si>
  <si>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</si>
  <si>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</si>
  <si>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</si>
  <si>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</si>
  <si>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</si>
  <si>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</si>
  <si>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</si>
  <si>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</si>
  <si>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</si>
  <si>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</si>
  <si>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</si>
  <si>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</si>
  <si>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</si>
  <si>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</si>
  <si>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</si>
  <si>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</si>
  <si>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</si>
  <si>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</si>
  <si>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</si>
  <si>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</si>
  <si>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</si>
  <si>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</si>
  <si>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</si>
  <si>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</si>
  <si>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</si>
  <si>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</si>
  <si>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</si>
  <si>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</si>
  <si>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</si>
  <si>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</si>
  <si>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</si>
  <si>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</si>
  <si>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</si>
  <si>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</si>
  <si>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</si>
  <si>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</si>
  <si>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</si>
  <si>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</si>
  <si>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</si>
  <si>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</si>
  <si>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</si>
  <si>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</si>
  <si>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</si>
  <si>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</si>
  <si>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</si>
  <si>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</si>
  <si>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</si>
  <si>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</si>
  <si>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</si>
  <si>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</si>
  <si>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</si>
  <si>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</si>
  <si>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</si>
  <si>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</si>
  <si>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</si>
  <si>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</si>
  <si>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</si>
  <si>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</si>
  <si>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</si>
  <si>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</si>
  <si>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</si>
  <si>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</si>
  <si>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</si>
  <si>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</si>
  <si>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</si>
  <si>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</si>
  <si>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</si>
  <si>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</si>
  <si>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</si>
  <si>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</si>
  <si>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</si>
  <si>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</si>
  <si>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</si>
  <si>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</si>
  <si>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</si>
  <si>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</si>
  <si>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</si>
  <si>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</si>
  <si>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</si>
  <si>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</si>
  <si>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</si>
  <si>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</si>
  <si>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</si>
  <si>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</si>
  <si>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</si>
  <si>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</si>
  <si>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</si>
  <si>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</si>
  <si>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</si>
  <si>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</si>
  <si>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</si>
  <si>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</si>
  <si>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</si>
  <si>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</si>
  <si>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</si>
  <si>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</si>
  <si>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</si>
  <si>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</si>
  <si>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</si>
  <si>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</si>
  <si>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</si>
  <si>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</si>
  <si>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</si>
  <si>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</si>
  <si>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</si>
  <si>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</si>
  <si>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</si>
  <si>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</si>
  <si>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</si>
  <si>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</si>
  <si>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</si>
  <si>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</si>
  <si>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</si>
  <si>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</si>
  <si>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</si>
  <si>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</si>
  <si>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</si>
  <si>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</si>
  <si>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</si>
  <si>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</si>
  <si>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</si>
  <si>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</si>
  <si>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</si>
  <si>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</si>
  <si>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</si>
  <si>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</si>
  <si>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</si>
  <si>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</si>
  <si>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</si>
  <si>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</si>
  <si>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</si>
  <si>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</si>
  <si>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</si>
  <si>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</si>
  <si>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</si>
  <si>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</si>
  <si>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</si>
  <si>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</si>
  <si>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</si>
  <si>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</si>
  <si>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</si>
  <si>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</si>
  <si>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</si>
  <si>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</si>
  <si>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</si>
  <si>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</si>
  <si>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</si>
  <si>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</si>
  <si>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</si>
  <si>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</si>
  <si>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</si>
  <si>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</si>
  <si>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</si>
  <si>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</si>
  <si>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</si>
  <si>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</si>
  <si>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</si>
  <si>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</si>
  <si>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</si>
  <si>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</si>
  <si>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</si>
  <si>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</si>
  <si>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</si>
  <si>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</si>
  <si>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</si>
  <si>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</si>
  <si>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</si>
  <si>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</si>
  <si>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</si>
  <si>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</si>
  <si>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</si>
  <si>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</si>
  <si>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</si>
  <si>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</si>
  <si>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</si>
  <si>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</si>
  <si>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</si>
  <si>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</si>
  <si>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</si>
  <si>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</si>
  <si>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</si>
  <si>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</si>
  <si>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</si>
  <si>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</si>
  <si>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</si>
  <si>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</si>
  <si>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</si>
  <si>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</si>
  <si>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</si>
  <si>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</si>
  <si>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</si>
  <si>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</si>
  <si>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</si>
  <si>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</si>
  <si>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</si>
  <si>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</si>
  <si>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</si>
  <si>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</si>
  <si>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</si>
  <si>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</si>
  <si>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</si>
  <si>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</si>
  <si>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</si>
  <si>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</si>
  <si>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</si>
  <si>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</si>
  <si>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</si>
  <si>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</si>
  <si>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</si>
  <si>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</si>
  <si>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</si>
  <si>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</si>
  <si>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</si>
  <si>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</si>
  <si>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</si>
  <si>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</si>
  <si>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</si>
  <si>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</si>
  <si>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</si>
  <si>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</si>
  <si>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</si>
  <si>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</si>
  <si>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</si>
  <si>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</si>
  <si>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</si>
  <si>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</si>
  <si>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</si>
  <si>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</si>
  <si>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</si>
  <si>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</si>
  <si>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</si>
  <si>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</si>
  <si>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</si>
  <si>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</si>
  <si>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</si>
  <si>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</si>
  <si>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</si>
  <si>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</si>
  <si>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</si>
  <si>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</si>
  <si>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</si>
  <si>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</si>
  <si>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</si>
  <si>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</si>
  <si>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</si>
  <si>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</si>
  <si>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</si>
  <si>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</si>
  <si>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</si>
  <si>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</si>
  <si>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</si>
  <si>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</si>
  <si>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</si>
  <si>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</si>
  <si>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</si>
  <si>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</si>
  <si>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</si>
  <si>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</si>
  <si>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</si>
  <si>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</si>
  <si>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</si>
  <si>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</si>
  <si>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</si>
  <si>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</si>
  <si>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</si>
  <si>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</si>
  <si>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</si>
  <si>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</si>
  <si>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</si>
  <si>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</si>
  <si>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</si>
  <si>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</si>
  <si>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</si>
  <si>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</si>
  <si>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</si>
  <si>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</si>
  <si>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</si>
  <si>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</si>
  <si>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</si>
  <si>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</si>
  <si>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</si>
  <si>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</si>
  <si>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</si>
  <si>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</si>
  <si>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</si>
  <si>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</si>
  <si>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</si>
  <si>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</si>
  <si>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</si>
  <si>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</si>
  <si>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</si>
  <si>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</si>
  <si>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</si>
  <si>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</si>
  <si>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</si>
  <si>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</si>
  <si>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</si>
  <si>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</si>
  <si>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</si>
  <si>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</si>
  <si>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</si>
  <si>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</si>
  <si>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</si>
  <si>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</si>
  <si>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</si>
  <si>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</si>
  <si>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</si>
  <si>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</si>
  <si>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</si>
  <si>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</si>
  <si>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</si>
  <si>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</si>
  <si>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</si>
  <si>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</si>
  <si>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</si>
  <si>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</si>
  <si>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</si>
  <si>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</si>
  <si>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</si>
  <si>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</si>
  <si>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</si>
  <si>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</si>
  <si>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</si>
  <si>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</si>
  <si>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</si>
  <si>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</si>
  <si>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</si>
  <si>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</si>
  <si>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</si>
  <si>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</si>
  <si>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</si>
  <si>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</si>
  <si>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</si>
  <si>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</si>
  <si>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</si>
  <si>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</si>
  <si>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</si>
  <si>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</si>
  <si>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</si>
  <si>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</si>
  <si>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</si>
  <si>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</si>
  <si>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</si>
  <si>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</si>
  <si>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</si>
  <si>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</si>
  <si>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</si>
  <si>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</si>
  <si>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</si>
  <si>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</si>
  <si>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</si>
  <si>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</si>
  <si>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</si>
  <si>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</si>
  <si>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</si>
  <si>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</si>
  <si>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</si>
  <si>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</si>
  <si>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</si>
  <si>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</si>
  <si>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</si>
  <si>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</si>
  <si>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</si>
  <si>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</si>
  <si>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</si>
  <si>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</si>
  <si>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</si>
  <si>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</si>
  <si>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</si>
  <si>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</si>
  <si>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</si>
  <si>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</si>
  <si>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</si>
  <si>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</si>
  <si>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</si>
  <si>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</si>
  <si>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</si>
  <si>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</si>
  <si>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</si>
  <si>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</si>
  <si>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</si>
  <si>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</si>
  <si>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</si>
  <si>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</si>
  <si>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</si>
  <si>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</si>
  <si>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</si>
  <si>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</si>
  <si>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</si>
  <si>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</si>
  <si>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</si>
  <si>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</si>
  <si>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</si>
  <si>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</si>
  <si>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</si>
  <si>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</si>
  <si>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</si>
  <si>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</si>
  <si>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</si>
  <si>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</si>
  <si>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</si>
  <si>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</si>
  <si>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</si>
  <si>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</si>
  <si>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</si>
  <si>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</si>
  <si>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</si>
  <si>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</si>
  <si>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</si>
  <si>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</si>
  <si>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</si>
  <si>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</si>
  <si>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</si>
  <si>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</si>
  <si>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</si>
  <si>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</si>
  <si>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</si>
  <si>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</si>
  <si>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</si>
  <si>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</si>
  <si>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</si>
  <si>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</si>
  <si>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</si>
  <si>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</si>
  <si>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</si>
  <si>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</si>
  <si>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</si>
  <si>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</si>
  <si>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</si>
  <si>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</si>
  <si>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</si>
  <si>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</si>
  <si>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</si>
  <si>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</si>
  <si>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</si>
  <si>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</si>
  <si>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</si>
  <si>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</si>
  <si>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</si>
  <si>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</si>
  <si>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</si>
  <si>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</si>
  <si>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</si>
  <si>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</si>
  <si>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</si>
  <si>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</si>
  <si>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</si>
  <si>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</si>
  <si>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</si>
  <si>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</si>
  <si>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</si>
  <si>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</si>
  <si>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</si>
  <si>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</si>
  <si>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</si>
  <si>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</si>
  <si>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</si>
  <si>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</si>
  <si>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</si>
  <si>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</si>
  <si>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</si>
  <si>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</si>
  <si>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</si>
  <si>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</si>
  <si>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</si>
  <si>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</si>
  <si>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</si>
  <si>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</si>
  <si>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</si>
  <si>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</si>
  <si>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</si>
  <si>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</si>
  <si>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</si>
  <si>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</si>
  <si>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</si>
  <si>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</si>
  <si>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</si>
  <si>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</si>
  <si>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</si>
  <si>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</si>
  <si>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</si>
  <si>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</si>
  <si>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</si>
  <si>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</si>
  <si>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</si>
  <si>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</si>
  <si>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</si>
  <si>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</si>
  <si>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</si>
  <si>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</si>
  <si>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</si>
  <si>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</si>
  <si>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</si>
  <si>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</si>
  <si>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</si>
  <si>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</si>
  <si>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</si>
  <si>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</si>
  <si>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</si>
  <si>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</si>
  <si>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</si>
  <si>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</si>
  <si>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</si>
  <si>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</si>
  <si>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</si>
  <si>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</si>
  <si>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</si>
  <si>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</si>
  <si>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</si>
  <si>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</si>
  <si>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</si>
  <si>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</si>
  <si>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</si>
  <si>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</si>
  <si>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</si>
  <si>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</si>
  <si>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</si>
  <si>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</si>
  <si>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</si>
  <si>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</si>
  <si>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</si>
  <si>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</si>
  <si>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</si>
  <si>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</si>
  <si>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</si>
  <si>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</si>
  <si>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</si>
  <si>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</si>
  <si>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</si>
  <si>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</si>
  <si>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</si>
  <si>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</si>
  <si>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</si>
  <si>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</si>
  <si>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</si>
  <si>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</si>
  <si>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</si>
  <si>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</si>
  <si>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</si>
  <si>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</si>
  <si>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</si>
  <si>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</si>
  <si>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</si>
  <si>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</si>
  <si>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</si>
  <si>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</si>
  <si>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</si>
  <si>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</si>
  <si>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</si>
  <si>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</si>
  <si>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</si>
  <si>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</si>
  <si>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</si>
  <si>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</si>
  <si>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</si>
  <si>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</si>
  <si>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</si>
  <si>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</si>
  <si>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</si>
  <si>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</si>
  <si>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</si>
  <si>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</si>
  <si>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</si>
  <si>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</si>
  <si>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</si>
  <si>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</si>
  <si>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</si>
  <si>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</si>
  <si>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</si>
  <si>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</si>
  <si>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</si>
  <si>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</si>
  <si>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</si>
  <si>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</si>
  <si>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</si>
  <si>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</si>
  <si>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</si>
  <si>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</si>
  <si>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</si>
  <si>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</si>
  <si>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</si>
  <si>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</si>
  <si>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</si>
  <si>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</si>
  <si>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</si>
  <si>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</si>
  <si>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</si>
  <si>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</si>
  <si>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</si>
  <si>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</si>
  <si>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</si>
  <si>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</si>
  <si>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</si>
  <si>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</si>
  <si>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</si>
  <si>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</si>
  <si>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</si>
  <si>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</si>
  <si>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</si>
  <si>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</si>
  <si>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</si>
  <si>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</si>
  <si>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</si>
  <si>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</si>
  <si>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</si>
  <si>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</si>
  <si>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</si>
  <si>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</si>
  <si>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</si>
  <si>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</si>
  <si>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</si>
  <si>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</si>
  <si>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</si>
  <si>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</si>
  <si>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</si>
  <si>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</si>
  <si>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</si>
  <si>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</si>
  <si>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</si>
  <si>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</si>
  <si>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</si>
  <si>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</si>
  <si>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</si>
  <si>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</si>
  <si>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</si>
  <si>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</si>
  <si>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</si>
  <si>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</si>
  <si>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</si>
  <si>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</si>
  <si>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</si>
  <si>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</si>
  <si>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</si>
  <si>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</si>
  <si>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</si>
  <si>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</si>
  <si>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</si>
  <si>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</si>
  <si>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</si>
  <si>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</si>
  <si>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</si>
  <si>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</si>
  <si>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</si>
  <si>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</si>
  <si>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</si>
  <si>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</si>
  <si>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</si>
  <si>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</si>
  <si>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</si>
  <si>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</si>
  <si>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</si>
  <si>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</si>
  <si>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</si>
  <si>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</si>
  <si>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</si>
  <si>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</si>
  <si>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</si>
  <si>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</si>
  <si>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</si>
  <si>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</si>
  <si>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</si>
  <si>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</si>
  <si>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</si>
  <si>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</si>
  <si>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</si>
  <si>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</si>
  <si>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</si>
  <si>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</si>
  <si>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</si>
  <si>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</si>
  <si>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</si>
  <si>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</si>
  <si>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</si>
  <si>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</si>
  <si>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</si>
  <si>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</si>
  <si>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</si>
  <si>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</si>
  <si>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</si>
  <si>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</si>
  <si>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</si>
  <si>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</si>
  <si>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</si>
  <si>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</si>
  <si>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</si>
  <si>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</si>
  <si>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</si>
  <si>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</si>
  <si>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</si>
  <si>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</si>
  <si>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</si>
  <si>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</si>
  <si>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</si>
  <si>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</si>
  <si>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</si>
  <si>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</si>
  <si>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</si>
  <si>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</si>
  <si>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</si>
  <si>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</si>
  <si>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</si>
  <si>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</si>
  <si>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</si>
  <si>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</si>
  <si>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</si>
  <si>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</si>
  <si>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</si>
  <si>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</si>
  <si>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</si>
  <si>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</si>
  <si>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</si>
  <si>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</si>
  <si>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</si>
  <si>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</si>
  <si>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</si>
  <si>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</si>
  <si>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</si>
  <si>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</si>
  <si>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</si>
  <si>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</si>
  <si>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</si>
  <si>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</si>
  <si>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</si>
  <si>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</si>
  <si>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</si>
  <si>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</si>
  <si>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</si>
  <si>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</si>
  <si>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</si>
  <si>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</si>
  <si>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</si>
  <si>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</si>
  <si>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</si>
  <si>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</si>
  <si>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</si>
  <si>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</si>
  <si>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</si>
  <si>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</si>
  <si>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</si>
  <si>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</si>
  <si>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</si>
  <si>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</si>
  <si>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</si>
  <si>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</si>
  <si>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</si>
  <si>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</si>
  <si>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</si>
  <si>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</si>
  <si>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</si>
  <si>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</si>
  <si>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</si>
  <si>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</si>
  <si>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</si>
  <si>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</si>
  <si>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</si>
  <si>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</si>
  <si>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</si>
  <si>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</si>
  <si>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</si>
  <si>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</si>
  <si>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</si>
  <si>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</si>
  <si>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</si>
  <si>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</si>
  <si>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</si>
  <si>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</si>
  <si>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</si>
  <si>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</si>
  <si>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</si>
  <si>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</si>
  <si>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</si>
  <si>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</si>
  <si>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</si>
  <si>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</si>
  <si>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</si>
  <si>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</si>
  <si>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</si>
  <si>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</si>
  <si>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</si>
  <si>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</si>
  <si>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</si>
  <si>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</si>
  <si>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</si>
  <si>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</si>
  <si>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</si>
  <si>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</si>
  <si>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</si>
  <si>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</si>
  <si>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</si>
  <si>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</si>
  <si>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</si>
  <si>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</si>
  <si>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</si>
  <si>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</si>
  <si>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</si>
  <si>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</si>
  <si>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</si>
  <si>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</si>
  <si>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</si>
  <si>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</si>
  <si>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</si>
  <si>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</si>
  <si>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</si>
  <si>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</si>
  <si>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</si>
  <si>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</si>
  <si>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</si>
  <si>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</si>
  <si>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</si>
  <si>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</si>
  <si>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</si>
  <si>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</si>
  <si>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</si>
  <si>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</si>
  <si>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</si>
  <si>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</si>
  <si>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</si>
  <si>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</si>
  <si>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</si>
  <si>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</si>
  <si>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</si>
  <si>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</si>
  <si>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</si>
  <si>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</si>
  <si>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</si>
  <si>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</si>
  <si>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</si>
  <si>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</si>
  <si>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</si>
  <si>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</si>
  <si>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</si>
  <si>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</si>
  <si>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</si>
  <si>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</si>
  <si>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</si>
  <si>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</si>
  <si>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</si>
  <si>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</si>
  <si>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</si>
  <si>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</si>
  <si>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</si>
  <si>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</si>
  <si>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</si>
  <si>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</si>
  <si>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</si>
  <si>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</si>
  <si>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</si>
  <si>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</si>
  <si>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</si>
  <si>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</si>
  <si>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</si>
  <si>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</si>
  <si>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</si>
  <si>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</si>
  <si>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</si>
  <si>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</si>
  <si>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</si>
  <si>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</si>
  <si>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</si>
  <si>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</si>
  <si>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</si>
  <si>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</si>
  <si>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</si>
  <si>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</si>
  <si>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</si>
  <si>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</si>
  <si>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</si>
  <si>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</si>
  <si>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</si>
  <si>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</si>
  <si>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</si>
  <si>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</si>
  <si>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</si>
  <si>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</si>
  <si>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</si>
  <si>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</si>
  <si>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</si>
  <si>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</si>
  <si>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</si>
  <si>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</si>
  <si>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</si>
  <si>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</si>
  <si>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</si>
  <si>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</si>
  <si>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</si>
  <si>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</si>
  <si>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</si>
  <si>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</si>
  <si>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</si>
  <si>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</si>
  <si>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</si>
  <si>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</si>
  <si>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</si>
  <si>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</si>
  <si>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</si>
  <si>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</si>
  <si>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</si>
  <si>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</si>
  <si>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</si>
  <si>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</si>
  <si>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</si>
  <si>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</si>
  <si>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</si>
  <si>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</si>
  <si>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</si>
  <si>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</si>
  <si>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</si>
  <si>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</si>
  <si>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</si>
  <si>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</si>
  <si>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</si>
  <si>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</si>
  <si>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</si>
  <si>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</si>
  <si>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</si>
  <si>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</si>
  <si>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</si>
  <si>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</si>
  <si>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</si>
  <si>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</si>
  <si>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</si>
  <si>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</si>
  <si>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</si>
  <si>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</si>
  <si>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</si>
  <si>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</si>
  <si>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</si>
  <si>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</si>
  <si>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</si>
  <si>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</si>
  <si>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</si>
  <si>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</si>
  <si>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</si>
  <si>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</si>
  <si>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</si>
  <si>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</si>
  <si>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</si>
  <si>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</si>
  <si>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</si>
  <si>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</si>
  <si>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</si>
  <si>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</si>
  <si>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</si>
  <si>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</si>
  <si>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</si>
  <si>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</si>
  <si>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</si>
  <si>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</si>
  <si>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</si>
  <si>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</si>
  <si>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</si>
  <si>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</si>
  <si>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</si>
  <si>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</si>
  <si>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</si>
  <si>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</si>
  <si>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</si>
  <si>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</si>
  <si>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</si>
  <si>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</si>
  <si>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</si>
  <si>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</si>
  <si>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</si>
  <si>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</si>
  <si>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</si>
  <si>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</si>
  <si>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</si>
  <si>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</si>
  <si>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</si>
  <si>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</si>
  <si>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</si>
  <si>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</si>
  <si>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</si>
  <si>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</si>
  <si>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</si>
  <si>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</si>
  <si>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</si>
  <si>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</si>
  <si>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</si>
  <si>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</si>
  <si>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</si>
  <si>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</si>
  <si>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</si>
  <si>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</si>
  <si>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</si>
  <si>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</si>
  <si>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</si>
  <si>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</si>
  <si>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</si>
  <si>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</si>
  <si>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</si>
  <si>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</si>
  <si>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</si>
  <si>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</si>
  <si>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</si>
  <si>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</si>
  <si>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</si>
  <si>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</si>
  <si>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</si>
  <si>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</si>
  <si>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</si>
  <si>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</si>
  <si>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</si>
  <si>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</si>
  <si>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</si>
  <si>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</si>
  <si>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</si>
  <si>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</si>
  <si>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</si>
  <si>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</si>
  <si>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</si>
  <si>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</si>
  <si>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</si>
  <si>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</si>
  <si>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</si>
  <si>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</si>
  <si>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</si>
  <si>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</si>
  <si>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</si>
  <si>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</si>
  <si>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</si>
  <si>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</si>
  <si>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</si>
  <si>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</si>
  <si>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</si>
  <si>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</si>
  <si>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</si>
  <si>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</si>
  <si>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</si>
  <si>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</si>
  <si>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</si>
  <si>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</si>
  <si>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</si>
  <si>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</si>
  <si>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</si>
  <si>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</si>
  <si>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</si>
  <si>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</si>
  <si>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</si>
  <si>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</si>
  <si>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</si>
  <si>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</si>
  <si>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</si>
  <si>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</si>
  <si>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</si>
  <si>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</si>
  <si>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</si>
  <si>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</si>
  <si>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</si>
  <si>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</si>
  <si>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</si>
  <si>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</si>
  <si>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</si>
  <si>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</si>
  <si>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</si>
  <si>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</si>
  <si>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</si>
  <si>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</si>
  <si>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</si>
  <si>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</si>
  <si>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</si>
  <si>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</si>
  <si>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</si>
  <si>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</si>
  <si>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</si>
  <si>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</si>
  <si>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</si>
  <si>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</si>
  <si>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</si>
  <si>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</si>
  <si>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</si>
  <si>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</si>
  <si>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</si>
  <si>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</si>
  <si>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</si>
  <si>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</si>
  <si>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</si>
  <si>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</si>
  <si>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</si>
  <si>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</si>
  <si>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</si>
  <si>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</si>
  <si>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</si>
  <si>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</si>
  <si>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</si>
  <si>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</si>
  <si>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</si>
  <si>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</si>
  <si>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</si>
  <si>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</si>
  <si>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</si>
  <si>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</si>
  <si>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</si>
  <si>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</si>
  <si>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</si>
  <si>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</si>
  <si>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</si>
  <si>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</si>
  <si>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</si>
  <si>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</si>
  <si>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</si>
  <si>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</si>
  <si>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</si>
  <si>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</si>
  <si>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</si>
  <si>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</si>
  <si>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</si>
  <si>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</si>
  <si>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</si>
  <si>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</si>
  <si>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</si>
  <si>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</si>
  <si>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</si>
  <si>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</si>
  <si>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</si>
  <si>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</si>
  <si>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</si>
  <si>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</si>
  <si>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</si>
  <si>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</si>
  <si>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</si>
  <si>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</si>
  <si>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</si>
  <si>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</si>
  <si>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</si>
  <si>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</si>
  <si>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</si>
  <si>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</si>
  <si>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</si>
  <si>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</si>
  <si>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</si>
  <si>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</si>
  <si>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</si>
  <si>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</si>
  <si>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</si>
  <si>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</si>
  <si>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</si>
  <si>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</si>
  <si>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</si>
  <si>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</si>
  <si>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</si>
  <si>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</si>
  <si>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</si>
  <si>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</si>
  <si>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</si>
  <si>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</si>
  <si>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</si>
  <si>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</si>
  <si>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</si>
  <si>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</si>
  <si>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</si>
  <si>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</si>
  <si>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</si>
  <si>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</si>
  <si>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</si>
  <si>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</si>
  <si>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</si>
  <si>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</si>
  <si>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</si>
  <si>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</si>
  <si>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</si>
  <si>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</si>
  <si>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</si>
  <si>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</si>
  <si>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</si>
  <si>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</si>
  <si>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</si>
  <si>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</si>
  <si>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</si>
  <si>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</si>
  <si>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</si>
  <si>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</si>
  <si>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</si>
  <si>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</si>
  <si>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</si>
  <si>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</si>
  <si>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</si>
  <si>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</si>
  <si>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</si>
  <si>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</si>
  <si>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</si>
  <si>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</si>
  <si>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</si>
  <si>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</si>
  <si>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</si>
  <si>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</si>
  <si>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</si>
  <si>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</si>
  <si>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</si>
  <si>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</si>
  <si>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</si>
  <si>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</si>
  <si>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</si>
  <si>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</si>
  <si>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</si>
  <si>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</si>
  <si>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</si>
  <si>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</si>
  <si>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</si>
  <si>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</si>
  <si>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</si>
  <si>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</si>
  <si>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</si>
  <si>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</si>
  <si>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</si>
  <si>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</si>
  <si>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</si>
  <si>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</si>
  <si>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</si>
  <si>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</si>
  <si>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</si>
  <si>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</si>
  <si>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</si>
  <si>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</si>
  <si>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</si>
  <si>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</si>
  <si>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</si>
  <si>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</si>
  <si>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</si>
  <si>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</si>
  <si>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</si>
  <si>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</si>
  <si>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</si>
  <si>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</si>
  <si>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</si>
  <si>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</si>
  <si>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</si>
  <si>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</si>
  <si>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</si>
  <si>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</si>
  <si>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</si>
  <si>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</si>
  <si>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</si>
  <si>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</si>
  <si>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</si>
  <si>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</si>
  <si>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</si>
  <si>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</si>
  <si>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</si>
  <si>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</si>
  <si>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</si>
  <si>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</si>
  <si>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</si>
  <si>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</si>
  <si>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</si>
  <si>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</si>
  <si>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</si>
  <si>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</si>
  <si>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</si>
  <si>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</si>
  <si>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</si>
  <si>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</si>
  <si>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</si>
  <si>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</si>
  <si>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</si>
  <si>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</si>
  <si>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</si>
  <si>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</si>
  <si>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</si>
  <si>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</si>
  <si>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</si>
  <si>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</si>
  <si>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</si>
  <si>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</si>
  <si>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</si>
  <si>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</si>
  <si>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</si>
  <si>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</si>
  <si>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</si>
  <si>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</si>
  <si>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</si>
  <si>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</si>
  <si>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</si>
  <si>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</si>
  <si>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</si>
  <si>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</si>
  <si>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</si>
  <si>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</si>
  <si>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</si>
  <si>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</si>
  <si>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</si>
  <si>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</si>
  <si>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</si>
  <si>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</si>
  <si>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</si>
  <si>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</si>
  <si>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</si>
  <si>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</si>
  <si>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</si>
  <si>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</si>
  <si>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</si>
  <si>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</si>
  <si>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</si>
  <si>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</si>
  <si>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</si>
  <si>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</si>
  <si>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</si>
  <si>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</si>
  <si>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</si>
  <si>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</si>
  <si>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</si>
  <si>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</si>
  <si>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</si>
  <si>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</si>
  <si>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</si>
  <si>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</si>
  <si>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</si>
  <si>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</si>
  <si>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</si>
  <si>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</si>
  <si>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</si>
  <si>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</si>
  <si>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</si>
  <si>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</si>
  <si>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</si>
  <si>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</si>
  <si>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</si>
  <si>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</si>
  <si>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</si>
  <si>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</si>
  <si>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</si>
  <si>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</si>
  <si>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</si>
  <si>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</si>
  <si>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</si>
  <si>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</si>
  <si>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</si>
  <si>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</si>
  <si>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</si>
  <si>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</si>
  <si>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</si>
  <si>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</si>
  <si>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</si>
  <si>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</si>
  <si>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</si>
  <si>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</si>
  <si>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</si>
  <si>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</si>
  <si>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</si>
  <si>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</si>
  <si>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</si>
  <si>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</si>
  <si>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</si>
  <si>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</si>
  <si>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</si>
  <si>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</si>
  <si>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</si>
  <si>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</si>
  <si>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</si>
  <si>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</si>
  <si>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</si>
  <si>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</si>
  <si>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</si>
  <si>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</si>
  <si>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</si>
  <si>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</si>
  <si>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</si>
  <si>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</si>
  <si>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</si>
  <si>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</si>
  <si>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</si>
  <si>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</si>
  <si>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</si>
  <si>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</si>
  <si>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</si>
  <si>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</si>
  <si>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</si>
  <si>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</si>
  <si>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</si>
  <si>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</si>
  <si>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</si>
  <si>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</si>
  <si>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</si>
  <si>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</si>
  <si>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</si>
  <si>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</si>
  <si>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</si>
  <si>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</si>
  <si>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</si>
  <si>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</si>
  <si>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</si>
  <si>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</si>
  <si>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</si>
  <si>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</si>
  <si>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</si>
  <si>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</si>
  <si>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</si>
  <si>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</si>
  <si>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</si>
  <si>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</si>
  <si>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</si>
  <si>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</si>
  <si>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</si>
  <si>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</si>
  <si>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</si>
  <si>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</si>
  <si>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</si>
  <si>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</si>
  <si>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</si>
  <si>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</si>
  <si>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</si>
  <si>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</si>
  <si>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</si>
  <si>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</si>
  <si>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</si>
  <si>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</si>
  <si>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</si>
  <si>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</si>
  <si>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</si>
  <si>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</si>
  <si>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</si>
  <si>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</si>
  <si>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</si>
  <si>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</si>
  <si>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</si>
  <si>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</si>
  <si>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</si>
  <si>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</si>
  <si>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</si>
  <si>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</si>
  <si>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</si>
  <si>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</si>
  <si>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</si>
  <si>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</si>
  <si>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</si>
  <si>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</si>
  <si>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</si>
  <si>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</si>
  <si>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</si>
  <si>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</si>
  <si>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</si>
  <si>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</si>
  <si>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</si>
  <si>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</si>
  <si>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</si>
  <si>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</si>
  <si>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</si>
  <si>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</si>
  <si>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</si>
  <si>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</si>
  <si>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</si>
  <si>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</si>
  <si>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</si>
  <si>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</si>
  <si>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</si>
  <si>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</si>
  <si>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</si>
  <si>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</si>
  <si>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</si>
  <si>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</si>
  <si>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</si>
  <si>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</si>
  <si>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</si>
  <si>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</si>
  <si>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</si>
  <si>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</si>
  <si>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</si>
  <si>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</si>
  <si>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</si>
  <si>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</si>
  <si>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</si>
  <si>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</si>
  <si>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</si>
  <si>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</si>
  <si>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</si>
  <si>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</si>
  <si>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</si>
  <si>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</si>
  <si>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</si>
  <si>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</si>
  <si>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</si>
  <si>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</si>
  <si>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</si>
  <si>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</si>
  <si>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</si>
  <si>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</si>
  <si>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</si>
  <si>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</si>
  <si>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</si>
  <si>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</si>
  <si>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</si>
  <si>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</si>
  <si>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</si>
  <si>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</si>
  <si>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</si>
  <si>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</si>
  <si>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</si>
  <si>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</si>
  <si>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</si>
  <si>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</si>
  <si>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</si>
  <si>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</si>
  <si>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</si>
  <si>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</si>
  <si>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</si>
  <si>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</si>
  <si>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</si>
  <si>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</si>
  <si>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</si>
  <si>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</si>
  <si>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</si>
  <si>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</si>
  <si>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</si>
  <si>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</si>
  <si>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</si>
  <si>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</si>
  <si>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</si>
  <si>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</si>
  <si>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</si>
  <si>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</si>
  <si>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</si>
  <si>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</si>
  <si>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</si>
  <si>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</si>
  <si>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</si>
  <si>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</si>
  <si>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</si>
  <si>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</si>
  <si>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</si>
  <si>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</si>
  <si>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</si>
  <si>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</si>
  <si>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</si>
  <si>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</si>
  <si>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</si>
  <si>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</si>
  <si>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</si>
  <si>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</si>
  <si>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</si>
  <si>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</si>
  <si>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</si>
  <si>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</si>
  <si>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</si>
  <si>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</si>
  <si>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</si>
  <si>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</si>
  <si>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</si>
  <si>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</si>
  <si>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</si>
  <si>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</si>
  <si>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</si>
  <si>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</si>
  <si>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</si>
  <si>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</si>
  <si>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</si>
  <si>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</si>
  <si>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</si>
  <si>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</si>
  <si>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</si>
  <si>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</si>
  <si>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</si>
  <si>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</si>
  <si>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</si>
  <si>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</si>
  <si>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</si>
  <si>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</si>
  <si>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</si>
  <si>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</si>
  <si>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</si>
  <si>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</si>
  <si>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</si>
  <si>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</si>
  <si>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</si>
  <si>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</si>
  <si>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</si>
  <si>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</si>
  <si>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</si>
  <si>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</si>
  <si>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</si>
  <si>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</si>
  <si>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</si>
  <si>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</si>
  <si>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</si>
  <si>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</si>
  <si>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</si>
  <si>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</si>
  <si>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</si>
  <si>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</si>
  <si>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</si>
  <si>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</si>
  <si>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</si>
  <si>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</si>
  <si>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</si>
  <si>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</si>
  <si>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</si>
  <si>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</si>
  <si>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</si>
  <si>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</si>
  <si>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</si>
  <si>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</si>
  <si>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</si>
  <si>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</si>
  <si>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</si>
  <si>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</si>
  <si>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</si>
  <si>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</si>
  <si>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</si>
  <si>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</si>
  <si>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</si>
  <si>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</si>
  <si>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</si>
  <si>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</si>
  <si>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</si>
  <si>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</si>
  <si>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</si>
  <si>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</si>
  <si>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</si>
  <si>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</si>
  <si>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</si>
  <si>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</si>
  <si>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</si>
  <si>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</si>
  <si>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</si>
  <si>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</si>
  <si>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</si>
  <si>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</si>
  <si>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</si>
  <si>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</si>
  <si>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</si>
  <si>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</si>
  <si>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</si>
  <si>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</si>
  <si>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</si>
  <si>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</si>
  <si>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</si>
  <si>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</si>
  <si>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</si>
  <si>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</si>
  <si>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</si>
  <si>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</si>
  <si>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</si>
  <si>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</si>
  <si>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</si>
  <si>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</si>
  <si>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</si>
  <si>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</si>
  <si>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</si>
  <si>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</si>
  <si>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</si>
  <si>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</si>
  <si>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</si>
  <si>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</si>
  <si>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</si>
  <si>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</si>
  <si>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</si>
  <si>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</si>
  <si>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</si>
  <si>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</si>
  <si>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</si>
  <si>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</si>
  <si>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</si>
  <si>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</si>
  <si>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</si>
  <si>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</si>
  <si>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</si>
  <si>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</si>
  <si>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</si>
  <si>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</si>
  <si>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</si>
  <si>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</si>
  <si>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</si>
  <si>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</si>
  <si>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</si>
  <si>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</si>
  <si>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</si>
  <si>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</si>
  <si>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</si>
  <si>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</si>
  <si>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</si>
  <si>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</si>
  <si>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</si>
  <si>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</si>
  <si>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</si>
  <si>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</si>
  <si>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</si>
  <si>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</si>
  <si>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</si>
  <si>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</si>
  <si>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</si>
  <si>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</si>
  <si>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</si>
  <si>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</si>
  <si>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</si>
  <si>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</si>
  <si>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</si>
  <si>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</si>
  <si>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</si>
  <si>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</si>
  <si>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</si>
  <si>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</si>
  <si>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</si>
  <si>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</si>
  <si>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</si>
  <si>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</si>
  <si>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</si>
  <si>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</si>
  <si>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</si>
  <si>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</si>
  <si>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</si>
  <si>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</si>
  <si>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</si>
  <si>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</si>
  <si>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</si>
  <si>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</si>
  <si>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</si>
  <si>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</si>
  <si>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</si>
  <si>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</si>
  <si>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</si>
  <si>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</si>
  <si>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</si>
  <si>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</si>
  <si>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</si>
  <si>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</si>
  <si>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</si>
  <si>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</si>
  <si>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</si>
  <si>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</si>
  <si>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</si>
  <si>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</si>
  <si>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</si>
  <si>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</si>
  <si>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</si>
  <si>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</si>
  <si>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</si>
  <si>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</si>
  <si>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</si>
  <si>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</si>
  <si>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</si>
  <si>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</si>
  <si>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</si>
  <si>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</si>
  <si>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</si>
  <si>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</si>
  <si>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</si>
  <si>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</si>
  <si>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</si>
  <si>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</si>
  <si>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</si>
  <si>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</si>
  <si>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</si>
  <si>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</si>
  <si>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</si>
  <si>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</si>
  <si>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</si>
  <si>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</si>
  <si>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</si>
  <si>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</si>
  <si>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</si>
  <si>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</si>
  <si>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</si>
  <si>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</si>
  <si>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</si>
  <si>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</si>
  <si>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</si>
  <si>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</si>
  <si>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</si>
  <si>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</si>
  <si>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</si>
  <si>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</si>
  <si>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</si>
  <si>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</si>
  <si>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</si>
  <si>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</si>
  <si>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</si>
  <si>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</si>
  <si>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</si>
  <si>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</si>
  <si>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</si>
  <si>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</si>
  <si>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</si>
  <si>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</si>
  <si>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</si>
  <si>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</si>
  <si>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</si>
  <si>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</si>
  <si>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</si>
  <si>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</si>
  <si>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</si>
  <si>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</si>
  <si>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</si>
  <si>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</si>
  <si>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</si>
  <si>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</si>
  <si>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</si>
  <si>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</si>
  <si>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</si>
  <si>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</si>
  <si>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</si>
  <si>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</si>
  <si>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</si>
  <si>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</si>
  <si>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</si>
  <si>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</si>
  <si>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</si>
  <si>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</si>
  <si>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</si>
  <si>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</si>
  <si>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</si>
  <si>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</si>
  <si>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</si>
  <si>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</si>
  <si>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</si>
  <si>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</si>
  <si>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</si>
  <si>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</si>
  <si>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</si>
  <si>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</si>
  <si>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</si>
  <si>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</si>
  <si>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</si>
  <si>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</si>
  <si>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</si>
  <si>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</si>
  <si>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</si>
  <si>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</si>
  <si>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</si>
  <si>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</si>
  <si>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</si>
  <si>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</si>
  <si>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</si>
  <si>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</si>
  <si>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</si>
  <si>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</si>
  <si>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</si>
  <si>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</si>
  <si>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</si>
  <si>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</si>
  <si>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</si>
  <si>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</si>
  <si>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</si>
  <si>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</si>
  <si>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</si>
  <si>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</si>
  <si>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</si>
  <si>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</si>
  <si>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</si>
  <si>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</si>
  <si>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</si>
  <si>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</si>
  <si>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</si>
  <si>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</si>
  <si>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</si>
  <si>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</si>
  <si>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</si>
  <si>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</si>
  <si>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</si>
  <si>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</si>
  <si>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</si>
  <si>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</si>
  <si>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</si>
  <si>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</si>
  <si>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</si>
  <si>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</si>
  <si>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</si>
  <si>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</si>
  <si>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</si>
  <si>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</si>
  <si>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</si>
  <si>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</si>
  <si>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</si>
  <si>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</si>
  <si>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</si>
  <si>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</si>
  <si>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</si>
  <si>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</si>
  <si>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</si>
  <si>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</si>
  <si>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</si>
  <si>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</si>
  <si>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</si>
  <si>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</si>
  <si>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</si>
  <si>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</si>
  <si>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</si>
  <si>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</si>
  <si>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</si>
  <si>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</si>
  <si>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</si>
  <si>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</si>
  <si>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</si>
  <si>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</si>
  <si>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</si>
  <si>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</si>
  <si>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</si>
  <si>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</si>
  <si>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</si>
  <si>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</si>
  <si>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</si>
  <si>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</si>
  <si>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</si>
  <si>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</si>
  <si>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</si>
  <si>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</si>
  <si>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</si>
  <si>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</si>
  <si>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</si>
  <si>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</si>
  <si>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</si>
  <si>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</si>
  <si>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</si>
  <si>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</si>
  <si>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</si>
  <si>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</si>
  <si>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</si>
  <si>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</si>
  <si>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</si>
  <si>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</si>
  <si>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</si>
  <si>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</si>
  <si>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</si>
  <si>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</si>
  <si>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</si>
  <si>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</si>
  <si>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</si>
  <si>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</si>
  <si>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</si>
  <si>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</si>
  <si>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</si>
  <si>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</si>
  <si>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</si>
  <si>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</si>
  <si>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</si>
  <si>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</si>
  <si>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</si>
  <si>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</si>
  <si>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</si>
  <si>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</si>
  <si>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</si>
  <si>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</si>
  <si>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</si>
  <si>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</si>
  <si>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</si>
  <si>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</si>
  <si>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</si>
  <si>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</si>
  <si>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</si>
  <si>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</si>
  <si>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</si>
  <si>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</si>
  <si>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</si>
  <si>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</si>
  <si>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</si>
  <si>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</si>
  <si>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</si>
  <si>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</si>
  <si>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</si>
  <si>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</si>
  <si>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</si>
  <si>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</si>
  <si>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</si>
  <si>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</si>
  <si>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</si>
  <si>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</si>
  <si>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</si>
  <si>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</si>
  <si>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</si>
  <si>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</si>
  <si>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</si>
  <si>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</si>
  <si>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</si>
  <si>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</si>
  <si>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</si>
  <si>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</si>
  <si>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</si>
  <si>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</si>
  <si>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</si>
  <si>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</si>
  <si>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</si>
  <si>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</si>
  <si>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</si>
  <si>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</si>
  <si>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</si>
  <si>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</si>
  <si>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</si>
  <si>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</si>
  <si>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</si>
  <si>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</si>
  <si>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</si>
  <si>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</si>
  <si>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</si>
  <si>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</si>
  <si>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</si>
  <si>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</si>
  <si>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</si>
  <si>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</si>
  <si>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</si>
  <si>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</si>
  <si>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</si>
  <si>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</si>
  <si>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</si>
  <si>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</si>
  <si>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</si>
  <si>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</si>
  <si>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</si>
  <si>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</si>
  <si>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</si>
  <si>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</si>
  <si>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</si>
  <si>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</si>
  <si>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</si>
  <si>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</si>
  <si>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</si>
  <si>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</si>
  <si>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</si>
  <si>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</si>
  <si>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</si>
  <si>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</si>
  <si>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</si>
  <si>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</si>
  <si>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</si>
  <si>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</si>
  <si>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</si>
  <si>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</si>
  <si>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</si>
  <si>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</si>
  <si>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</si>
  <si>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</si>
  <si>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</si>
  <si>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</si>
  <si>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</si>
  <si>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</si>
  <si>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</si>
  <si>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</si>
  <si>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</si>
  <si>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</si>
  <si>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</si>
  <si>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</si>
  <si>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</si>
  <si>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</si>
  <si>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</si>
  <si>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</si>
  <si>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</si>
  <si>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</si>
  <si>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</si>
  <si>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</si>
  <si>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</si>
  <si>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</si>
  <si>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</si>
  <si>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</si>
  <si>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</si>
  <si>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</si>
  <si>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</si>
  <si>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</si>
  <si>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</si>
  <si>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</si>
  <si>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</si>
  <si>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</si>
  <si>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</si>
  <si>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</si>
  <si>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</si>
  <si>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</si>
  <si>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</si>
  <si>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</si>
  <si>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</si>
  <si>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</si>
  <si>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</si>
  <si>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</si>
  <si>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</si>
  <si>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</si>
  <si>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</si>
  <si>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</si>
  <si>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</si>
  <si>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</si>
  <si>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</si>
  <si>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</si>
  <si>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</si>
  <si>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</si>
  <si>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</si>
  <si>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</si>
  <si>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</si>
  <si>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</si>
  <si>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</si>
  <si>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</si>
  <si>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</si>
  <si>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</si>
  <si>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</si>
  <si>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</si>
  <si>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</si>
  <si>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</si>
  <si>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</si>
  <si>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</si>
  <si>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</si>
  <si>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</si>
  <si>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</si>
  <si>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</si>
  <si>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</si>
  <si>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</si>
  <si>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</si>
  <si>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</si>
  <si>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</si>
  <si>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</si>
  <si>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</si>
  <si>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</si>
  <si>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</si>
  <si>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</si>
  <si>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</si>
  <si>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</si>
  <si>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</si>
  <si>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</si>
  <si>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</si>
  <si>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</si>
  <si>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</si>
  <si>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</si>
  <si>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</si>
  <si>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</si>
  <si>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</si>
  <si>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</si>
  <si>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</si>
  <si>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</si>
  <si>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</si>
  <si>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</si>
  <si>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</si>
  <si>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</si>
  <si>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</si>
  <si>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</si>
  <si>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</si>
  <si>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</si>
  <si>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</si>
  <si>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</si>
  <si>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</si>
  <si>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</si>
  <si>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</si>
  <si>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</si>
  <si>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</si>
  <si>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</si>
  <si>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</si>
  <si>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</si>
  <si>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</si>
  <si>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</si>
  <si>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</si>
  <si>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</si>
  <si>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</si>
  <si>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</si>
  <si>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</si>
  <si>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</si>
  <si>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</si>
  <si>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</si>
  <si>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</si>
  <si>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</si>
  <si>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</si>
  <si>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</si>
  <si>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</si>
  <si>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</si>
  <si>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</si>
  <si>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</si>
  <si>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</si>
  <si>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</si>
  <si>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</si>
  <si>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</si>
  <si>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</si>
  <si>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</si>
  <si>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</si>
  <si>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</si>
  <si>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</si>
  <si>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</si>
  <si>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</si>
  <si>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</si>
  <si>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</si>
  <si>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</si>
  <si>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</si>
  <si>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</si>
  <si>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</si>
  <si>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</si>
  <si>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</si>
  <si>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</si>
  <si>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</si>
  <si>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</si>
  <si>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</si>
  <si>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</si>
  <si>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</si>
  <si>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</si>
  <si>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</si>
  <si>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</si>
  <si>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</si>
  <si>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</si>
  <si>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</si>
  <si>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</si>
  <si>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</si>
  <si>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</si>
  <si>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</si>
  <si>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</si>
  <si>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</si>
  <si>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</si>
  <si>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</si>
  <si>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</si>
  <si>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</si>
  <si>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</si>
  <si>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</si>
  <si>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</si>
  <si>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</si>
  <si>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</si>
  <si>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</si>
  <si>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</si>
  <si>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</si>
  <si>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</si>
  <si>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</si>
  <si>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</si>
  <si>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</si>
  <si>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</si>
  <si>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</si>
  <si>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</si>
  <si>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</si>
  <si>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</si>
  <si>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</si>
  <si>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</si>
  <si>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</si>
  <si>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</si>
  <si>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</si>
  <si>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</si>
  <si>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</si>
  <si>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</si>
  <si>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</si>
  <si>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</si>
  <si>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</si>
  <si>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</si>
  <si>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</si>
  <si>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</si>
  <si>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</si>
  <si>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</si>
  <si>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</si>
  <si>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</si>
  <si>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</si>
  <si>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</si>
  <si>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</si>
  <si>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</si>
  <si>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</si>
  <si>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</si>
  <si>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</si>
  <si>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</si>
  <si>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</si>
  <si>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</si>
  <si>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</si>
  <si>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</si>
  <si>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</si>
  <si>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</si>
  <si>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</si>
  <si>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</si>
  <si>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</si>
  <si>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</si>
  <si>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</si>
  <si>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</si>
  <si>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</si>
  <si>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</si>
  <si>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</si>
  <si>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</si>
  <si>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</si>
  <si>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</si>
  <si>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</si>
  <si>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</si>
  <si>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</si>
  <si>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</si>
  <si>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</si>
  <si>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</si>
  <si>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</si>
  <si>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</si>
  <si>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</si>
  <si>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</si>
  <si>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</si>
  <si>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</si>
  <si>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</si>
  <si>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</si>
  <si>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</si>
  <si>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</si>
  <si>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</si>
  <si>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</si>
  <si>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</si>
  <si>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</si>
  <si>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</si>
  <si>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</si>
  <si>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</si>
  <si>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</si>
  <si>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</si>
  <si>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</si>
  <si>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</si>
  <si>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</si>
  <si>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</si>
  <si>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</si>
  <si>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</si>
  <si>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</si>
  <si>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</si>
  <si>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</si>
  <si>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</si>
  <si>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</si>
  <si>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</si>
  <si>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</si>
  <si>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</si>
  <si>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</si>
  <si>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</si>
  <si>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</si>
  <si>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</si>
  <si>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</si>
  <si>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</si>
  <si>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</si>
  <si>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</si>
  <si>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</si>
  <si>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</si>
  <si>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</si>
  <si>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</si>
  <si>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</si>
  <si>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</si>
  <si>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</si>
  <si>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</si>
  <si>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</si>
  <si>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</si>
  <si>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</si>
  <si>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</si>
  <si>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</si>
  <si>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</si>
  <si>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</si>
  <si>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</si>
  <si>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</si>
  <si>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</si>
  <si>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</si>
  <si>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</si>
  <si>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</si>
  <si>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</si>
  <si>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</si>
  <si>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</si>
  <si>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</si>
  <si>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</si>
  <si>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</si>
  <si>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</si>
  <si>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</si>
  <si>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</si>
  <si>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</si>
  <si>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</si>
  <si>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</si>
  <si>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</si>
  <si>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</si>
  <si>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</si>
  <si>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</si>
  <si>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</si>
  <si>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</si>
  <si>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</si>
  <si>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</si>
  <si>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</si>
  <si>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</si>
  <si>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</si>
  <si>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</si>
  <si>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</si>
  <si>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</si>
  <si>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</si>
  <si>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</si>
  <si>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</si>
  <si>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</si>
  <si>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</si>
  <si>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</si>
  <si>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</si>
  <si>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</si>
  <si>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</si>
  <si>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</si>
  <si>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</si>
  <si>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</si>
  <si>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</si>
  <si>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</si>
  <si>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</si>
  <si>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</si>
  <si>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</si>
  <si>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</si>
  <si>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</si>
  <si>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</si>
  <si>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</si>
  <si>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</si>
  <si>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</si>
  <si>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</si>
  <si>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</si>
  <si>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</si>
  <si>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</si>
  <si>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</si>
  <si>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</si>
  <si>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</si>
  <si>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</si>
  <si>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</si>
  <si>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</si>
  <si>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</si>
  <si>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</si>
  <si>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</si>
  <si>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</si>
  <si>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</si>
  <si>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</si>
  <si>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</si>
  <si>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</si>
  <si>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</si>
  <si>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</si>
  <si>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</si>
  <si>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</si>
  <si>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</si>
  <si>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</si>
  <si>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</si>
  <si>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</si>
  <si>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</si>
  <si>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</si>
  <si>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</si>
  <si>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</si>
  <si>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</si>
  <si>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</si>
  <si>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</si>
  <si>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</si>
  <si>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</si>
  <si>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</si>
  <si>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</si>
  <si>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</si>
  <si>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</si>
  <si>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</si>
  <si>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</si>
  <si>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</si>
  <si>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</si>
  <si>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</si>
  <si>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</si>
  <si>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</si>
  <si>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</si>
  <si>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</si>
  <si>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</si>
  <si>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</si>
  <si>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</si>
  <si>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</si>
  <si>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</si>
  <si>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</si>
  <si>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</si>
  <si>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</si>
  <si>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</si>
  <si>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</si>
  <si>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</si>
  <si>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</si>
  <si>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</si>
  <si>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</si>
  <si>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</si>
  <si>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</si>
  <si>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</si>
  <si>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</si>
  <si>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</si>
  <si>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</si>
  <si>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</si>
  <si>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</si>
  <si>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</si>
  <si>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</si>
  <si>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</si>
  <si>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</si>
  <si>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</si>
  <si>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</si>
  <si>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</si>
  <si>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</si>
  <si>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</si>
  <si>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</si>
  <si>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</si>
  <si>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</si>
  <si>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</si>
  <si>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</si>
  <si>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</si>
  <si>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</si>
  <si>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</si>
  <si>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</si>
  <si>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</si>
  <si>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</si>
  <si>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</si>
  <si>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</si>
  <si>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</si>
  <si>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</si>
  <si>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</si>
  <si>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</si>
  <si>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</si>
  <si>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</si>
  <si>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</si>
  <si>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</si>
  <si>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</si>
  <si>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</si>
  <si>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</si>
  <si>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</si>
  <si>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</si>
  <si>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</si>
  <si>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</si>
  <si>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</si>
  <si>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</si>
  <si>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</si>
  <si>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</si>
  <si>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</si>
  <si>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</si>
  <si>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</si>
  <si>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</si>
  <si>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</si>
  <si>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</si>
  <si>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</si>
  <si>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</si>
  <si>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</si>
  <si>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</si>
  <si>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</si>
  <si>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</si>
  <si>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</si>
  <si>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</si>
  <si>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</si>
  <si>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</si>
  <si>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</si>
  <si>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</si>
  <si>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</si>
  <si>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</si>
  <si>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</si>
  <si>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</si>
  <si>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</si>
  <si>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</si>
  <si>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</si>
  <si>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</si>
  <si>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</si>
  <si>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</si>
  <si>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</si>
  <si>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</si>
  <si>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</si>
  <si>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</si>
  <si>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</si>
  <si>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</si>
  <si>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</si>
  <si>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</si>
  <si>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</si>
  <si>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</si>
  <si>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</si>
  <si>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</si>
  <si>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</si>
  <si>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</si>
  <si>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</si>
  <si>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</si>
  <si>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</si>
  <si>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</si>
  <si>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</si>
  <si>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</si>
  <si>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</si>
  <si>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</si>
  <si>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</si>
  <si>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</si>
  <si>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</si>
  <si>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</si>
  <si>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</si>
  <si>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</si>
  <si>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</si>
  <si>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</si>
  <si>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</si>
  <si>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</si>
  <si>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</si>
  <si>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</si>
  <si>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</si>
  <si>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</si>
  <si>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</si>
  <si>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</si>
  <si>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</si>
  <si>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</si>
  <si>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</si>
  <si>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</si>
  <si>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</si>
  <si>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</si>
  <si>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</si>
  <si>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</si>
  <si>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</si>
  <si>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</si>
  <si>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</si>
  <si>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</si>
  <si>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</si>
  <si>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</si>
  <si>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</si>
  <si>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</si>
  <si>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</si>
  <si>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</si>
  <si>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</si>
  <si>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</si>
  <si>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</si>
  <si>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</si>
  <si>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</si>
  <si>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</si>
  <si>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</si>
  <si>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</si>
  <si>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</si>
  <si>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</si>
  <si>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</si>
  <si>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</si>
  <si>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</si>
  <si>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</si>
  <si>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</si>
  <si>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</si>
  <si>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</si>
  <si>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</si>
  <si>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</si>
  <si>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</si>
  <si>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</si>
  <si>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</si>
  <si>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</si>
  <si>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</si>
  <si>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</si>
  <si>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</si>
  <si>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</si>
  <si>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</si>
  <si>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</si>
  <si>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</si>
  <si>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</si>
  <si>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</si>
  <si>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</si>
  <si>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</si>
  <si>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</si>
  <si>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</si>
  <si>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</si>
  <si>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</si>
  <si>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</si>
  <si>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</si>
  <si>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</si>
  <si>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</si>
  <si>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</si>
  <si>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</si>
  <si>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</si>
  <si>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</si>
  <si>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</si>
  <si>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</si>
  <si>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</si>
  <si>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</si>
  <si>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</si>
  <si>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</si>
  <si>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</si>
  <si>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</si>
  <si>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</si>
  <si>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</si>
  <si>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</si>
  <si>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</si>
  <si>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</si>
  <si>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</si>
  <si>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</si>
  <si>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</si>
  <si>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</si>
  <si>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</si>
  <si>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</si>
  <si>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</si>
  <si>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</si>
  <si>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</si>
  <si>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</si>
  <si>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</si>
  <si>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</si>
  <si>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</si>
  <si>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</si>
  <si>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</si>
  <si>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</si>
  <si>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</si>
  <si>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</si>
  <si>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</si>
  <si>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</si>
  <si>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</si>
  <si>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</si>
  <si>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</si>
  <si>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</si>
  <si>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</si>
  <si>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</si>
  <si>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</si>
  <si>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</si>
  <si>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</si>
  <si>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</si>
  <si>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</si>
  <si>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</si>
  <si>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</si>
  <si>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</si>
  <si>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</si>
  <si>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</si>
  <si>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</si>
  <si>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</si>
  <si>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</si>
  <si>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</si>
  <si>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</si>
  <si>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</si>
  <si>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</si>
  <si>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</si>
  <si>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</si>
  <si>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</si>
  <si>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</si>
  <si>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</si>
  <si>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</si>
  <si>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</si>
  <si>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</si>
  <si>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</si>
  <si>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</si>
  <si>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</si>
  <si>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</si>
  <si>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</si>
  <si>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</si>
  <si>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</si>
  <si>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</si>
  <si>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</si>
  <si>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</si>
  <si>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</si>
  <si>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</si>
  <si>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</si>
  <si>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</si>
  <si>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</si>
  <si>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</si>
  <si>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</si>
  <si>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</si>
  <si>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</si>
  <si>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</si>
  <si>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</si>
  <si>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</si>
  <si>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</si>
  <si>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</si>
  <si>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</si>
  <si>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</si>
  <si>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</si>
  <si>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</si>
  <si>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</si>
  <si>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</si>
  <si>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</si>
  <si>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</si>
  <si>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</si>
  <si>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</si>
  <si>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</si>
  <si>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</si>
  <si>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</si>
  <si>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</si>
  <si>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</si>
  <si>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</si>
  <si>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</si>
  <si>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</si>
  <si>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</si>
  <si>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</si>
  <si>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</si>
  <si>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</si>
  <si>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</si>
  <si>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</si>
  <si>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</si>
  <si>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</si>
  <si>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</si>
  <si>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</si>
  <si>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</si>
  <si>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</si>
  <si>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</si>
  <si>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</si>
  <si>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</si>
  <si>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</si>
  <si>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</si>
  <si>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</si>
  <si>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</si>
  <si>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</si>
  <si>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</si>
  <si>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</si>
  <si>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</si>
  <si>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</si>
  <si>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</si>
  <si>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</si>
  <si>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</si>
  <si>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</si>
  <si>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</si>
  <si>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</si>
  <si>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</si>
  <si>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</si>
  <si>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</si>
  <si>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</si>
  <si>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</si>
  <si>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</si>
  <si>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</si>
  <si>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</si>
  <si>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</si>
  <si>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</si>
  <si>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</si>
  <si>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</si>
  <si>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</si>
  <si>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</si>
  <si>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</si>
  <si>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</si>
  <si>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</si>
  <si>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</si>
  <si>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</si>
  <si>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</si>
  <si>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</si>
  <si>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</si>
  <si>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</si>
  <si>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</si>
  <si>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</si>
  <si>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</si>
  <si>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</si>
  <si>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</si>
  <si>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</si>
  <si>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</si>
  <si>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</si>
  <si>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</si>
  <si>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</si>
  <si>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</si>
  <si>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</si>
  <si>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</si>
  <si>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</si>
  <si>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</si>
  <si>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</si>
  <si>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</si>
  <si>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</si>
  <si>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</si>
  <si>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</si>
  <si>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</si>
  <si>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</si>
  <si>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</si>
  <si>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</si>
  <si>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</si>
  <si>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</si>
  <si>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</si>
  <si>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</si>
  <si>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</si>
  <si>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</si>
  <si>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</si>
  <si>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</si>
  <si>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</si>
  <si>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</si>
  <si>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</si>
  <si>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</si>
  <si>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</si>
  <si>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</si>
  <si>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</si>
  <si>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</si>
  <si>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</si>
  <si>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</si>
  <si>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</si>
  <si>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</si>
  <si>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</si>
  <si>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</si>
  <si>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</si>
  <si>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</si>
  <si>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</si>
  <si>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</si>
  <si>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</si>
  <si>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</si>
  <si>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</si>
  <si>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</si>
  <si>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</si>
  <si>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</si>
  <si>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</si>
  <si>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</si>
  <si>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</si>
  <si>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</si>
  <si>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</si>
  <si>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</si>
  <si>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</si>
  <si>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</si>
  <si>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</si>
  <si>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</si>
  <si>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</si>
  <si>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</si>
  <si>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</si>
  <si>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</si>
  <si>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</si>
  <si>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</si>
  <si>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</si>
  <si>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</si>
  <si>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</si>
  <si>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</si>
  <si>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</si>
  <si>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</si>
  <si>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</si>
  <si>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</si>
  <si>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</si>
  <si>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</si>
  <si>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</si>
  <si>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</si>
  <si>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</si>
  <si>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</si>
  <si>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</si>
  <si>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</si>
  <si>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</si>
  <si>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</si>
  <si>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</si>
  <si>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</si>
  <si>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</si>
  <si>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</si>
  <si>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</si>
  <si>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</si>
  <si>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</si>
  <si>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</si>
  <si>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</si>
  <si>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</si>
  <si>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</si>
  <si>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</si>
  <si>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</si>
  <si>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</si>
  <si>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</si>
  <si>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</si>
  <si>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</si>
  <si>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</si>
  <si>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</si>
  <si>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</si>
  <si>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</si>
  <si>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</si>
  <si>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</si>
  <si>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</si>
  <si>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</si>
  <si>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</si>
  <si>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</si>
  <si>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</si>
  <si>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</si>
  <si>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</si>
  <si>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</si>
  <si>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</si>
  <si>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</si>
  <si>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</si>
  <si>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</si>
  <si>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</si>
  <si>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</si>
  <si>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</si>
  <si>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</si>
  <si>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</si>
  <si>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</si>
  <si>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</si>
  <si>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</si>
  <si>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</si>
  <si>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</si>
  <si>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</si>
  <si>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</si>
  <si>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</si>
  <si>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</si>
  <si>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</si>
  <si>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</si>
  <si>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</si>
  <si>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</si>
  <si>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</si>
  <si>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</si>
  <si>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</si>
  <si>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</si>
  <si>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</si>
  <si>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</si>
  <si>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</si>
  <si>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</si>
  <si>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</si>
  <si>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</si>
  <si>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</si>
  <si>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</si>
  <si>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</si>
  <si>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</si>
  <si>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</si>
  <si>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</si>
  <si>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</si>
  <si>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</si>
  <si>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</si>
  <si>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</si>
  <si>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</si>
  <si>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</si>
  <si>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</si>
  <si>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</si>
  <si>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</si>
  <si>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</si>
  <si>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</si>
  <si>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</si>
  <si>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</si>
  <si>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</si>
  <si>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</si>
  <si>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</si>
  <si>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</si>
  <si>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</si>
  <si>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</si>
  <si>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</si>
  <si>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</si>
  <si>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</si>
  <si>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</si>
  <si>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</si>
  <si>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</si>
  <si>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</si>
  <si>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</si>
  <si>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</si>
  <si>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</si>
  <si>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</si>
  <si>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</si>
  <si>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</si>
  <si>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</si>
  <si>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</si>
  <si>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</si>
  <si>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</si>
  <si>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</si>
  <si>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</si>
  <si>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</si>
  <si>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</si>
  <si>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</si>
  <si>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</si>
  <si>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</si>
  <si>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</si>
  <si>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</si>
  <si>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</si>
  <si>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</si>
  <si>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</si>
  <si>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</si>
  <si>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</si>
  <si>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</si>
  <si>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</si>
  <si>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</si>
  <si>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</si>
  <si>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</si>
  <si>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</si>
  <si>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</si>
  <si>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</si>
  <si>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</si>
  <si>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</si>
  <si>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</si>
  <si>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</si>
  <si>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</si>
  <si>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</si>
  <si>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</si>
  <si>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</si>
  <si>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</si>
  <si>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</si>
  <si>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</si>
  <si>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</si>
  <si>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</si>
  <si>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</si>
  <si>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</si>
  <si>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</si>
  <si>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</si>
  <si>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</si>
  <si>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</si>
  <si>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</si>
  <si>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</si>
  <si>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</si>
  <si>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</si>
  <si>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</si>
  <si>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</si>
  <si>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</si>
  <si>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</si>
  <si>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</si>
  <si>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</si>
  <si>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</si>
  <si>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</si>
  <si>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</si>
  <si>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</si>
  <si>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</si>
  <si>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</si>
  <si>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</si>
  <si>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</si>
  <si>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</si>
  <si>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</si>
  <si>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</si>
  <si>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</si>
  <si>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</si>
  <si>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</si>
  <si>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</si>
  <si>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</si>
  <si>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</si>
  <si>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</si>
  <si>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</si>
  <si>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</si>
  <si>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</si>
  <si>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</si>
  <si>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</si>
  <si>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</si>
  <si>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</si>
  <si>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</si>
  <si>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</si>
  <si>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</si>
  <si>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</si>
  <si>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</si>
  <si>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</si>
  <si>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</si>
  <si>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</si>
  <si>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</si>
  <si>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</si>
  <si>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</si>
  <si>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</si>
  <si>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</si>
  <si>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</si>
  <si>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</si>
  <si>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</si>
  <si>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</si>
  <si>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</si>
  <si>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</si>
  <si>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</si>
  <si>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</si>
  <si>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</si>
  <si>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</si>
  <si>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</si>
  <si>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</si>
  <si>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</si>
  <si>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</si>
  <si>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</si>
  <si>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</si>
  <si>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</si>
  <si>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</si>
  <si>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</si>
  <si>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</si>
  <si>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</si>
  <si>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</si>
  <si>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</si>
  <si>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</si>
  <si>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</si>
  <si>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</si>
  <si>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</si>
  <si>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</si>
  <si>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</si>
  <si>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</si>
  <si>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</si>
  <si>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</si>
  <si>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</si>
  <si>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</si>
  <si>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</si>
  <si>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</si>
  <si>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</si>
  <si>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</si>
  <si>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</si>
  <si>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</si>
  <si>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</si>
  <si>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</si>
  <si>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</si>
  <si>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</si>
  <si>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</si>
  <si>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</si>
  <si>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</si>
  <si>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</si>
  <si>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</si>
  <si>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</si>
  <si>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</si>
  <si>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</si>
  <si>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</si>
  <si>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</si>
  <si>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</si>
  <si>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</si>
  <si>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</si>
  <si>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</si>
  <si>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</si>
  <si>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</si>
  <si>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</si>
  <si>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</si>
  <si>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</si>
  <si>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</si>
  <si>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</si>
  <si>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</si>
  <si>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</si>
  <si>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</si>
  <si>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</si>
  <si>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</si>
  <si>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</si>
  <si>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</si>
  <si>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</si>
  <si>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</si>
  <si>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</si>
  <si>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</si>
  <si>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</si>
  <si>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</si>
  <si>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</si>
  <si>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</si>
  <si>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</si>
  <si>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</si>
  <si>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</si>
  <si>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</si>
  <si>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</si>
  <si>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</si>
  <si>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</si>
  <si>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</si>
  <si>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</si>
  <si>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</si>
  <si>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</si>
  <si>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</si>
  <si>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</si>
  <si>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</si>
  <si>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</si>
  <si>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</si>
  <si>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</si>
  <si>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</si>
  <si>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</si>
  <si>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</si>
  <si>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</si>
  <si>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</si>
  <si>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</si>
  <si>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</si>
  <si>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</si>
  <si>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</si>
  <si>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</si>
  <si>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</si>
  <si>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</si>
  <si>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</si>
  <si>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</si>
  <si>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</si>
  <si>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</si>
  <si>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</si>
  <si>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</si>
  <si>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</si>
  <si>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</si>
  <si>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</si>
  <si>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</si>
  <si>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</si>
  <si>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</si>
  <si>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</si>
  <si>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</si>
  <si>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</si>
  <si>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</si>
  <si>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</si>
  <si>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</si>
  <si>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</si>
  <si>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</si>
  <si>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</si>
  <si>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</si>
  <si>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</si>
  <si>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</si>
  <si>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</si>
  <si>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</si>
  <si>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</si>
  <si>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</si>
  <si>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</si>
  <si>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</si>
  <si>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</si>
  <si>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</si>
  <si>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</si>
  <si>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</si>
  <si>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</si>
  <si>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</si>
  <si>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</si>
  <si>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</si>
  <si>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</si>
  <si>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</si>
  <si>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</si>
  <si>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</si>
  <si>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</si>
  <si>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</si>
  <si>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</si>
  <si>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</si>
  <si>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</si>
  <si>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</si>
  <si>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</si>
  <si>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</si>
  <si>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</si>
  <si>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</si>
  <si>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</si>
  <si>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</si>
  <si>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</si>
  <si>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</si>
  <si>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</si>
  <si>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</si>
  <si>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</si>
  <si>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</si>
  <si>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</si>
  <si>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</si>
  <si>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</si>
  <si>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</si>
  <si>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</si>
  <si>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</si>
  <si>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</si>
  <si>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</si>
  <si>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</si>
  <si>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</si>
  <si>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</si>
  <si>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</si>
  <si>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</si>
  <si>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</si>
  <si>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</si>
  <si>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</si>
  <si>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</si>
  <si>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</si>
  <si>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</si>
  <si>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</si>
  <si>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</si>
  <si>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</si>
  <si>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</si>
  <si>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</si>
  <si>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</si>
  <si>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</si>
  <si>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</si>
  <si>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</si>
  <si>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</si>
  <si>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</si>
  <si>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</si>
  <si>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</si>
  <si>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</si>
  <si>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</si>
  <si>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</si>
  <si>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</si>
  <si>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</si>
  <si>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</si>
  <si>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</si>
  <si>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</si>
  <si>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</si>
  <si>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</si>
  <si>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</si>
  <si>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</si>
  <si>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</si>
  <si>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</si>
  <si>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</si>
  <si>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</si>
  <si>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</si>
  <si>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</si>
  <si>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</si>
  <si>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</si>
  <si>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</si>
  <si>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</si>
  <si>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</si>
  <si>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</si>
  <si>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</si>
  <si>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</si>
  <si>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</si>
  <si>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</si>
  <si>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</si>
  <si>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</si>
  <si>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</si>
  <si>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</si>
  <si>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</si>
  <si>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</si>
  <si>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</si>
  <si>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</si>
  <si>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</si>
  <si>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</si>
  <si>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</si>
  <si>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</si>
  <si>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</si>
  <si>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</si>
  <si>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</si>
  <si>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</si>
  <si>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</si>
  <si>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</si>
  <si>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</si>
  <si>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</si>
  <si>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</si>
  <si>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</si>
  <si>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</si>
  <si>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</si>
  <si>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</si>
  <si>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</si>
  <si>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</si>
  <si>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</si>
  <si>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</si>
  <si>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</si>
  <si>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</si>
  <si>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</si>
  <si>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</si>
  <si>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</si>
  <si>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</si>
  <si>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</si>
  <si>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</si>
  <si>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</si>
  <si>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</si>
  <si>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</si>
  <si>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</si>
  <si>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</si>
  <si>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</si>
  <si>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</si>
  <si>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</si>
  <si>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</si>
  <si>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</si>
  <si>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</si>
  <si>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</si>
  <si>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</si>
  <si>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</si>
  <si>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</si>
  <si>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</si>
  <si>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</si>
  <si>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</si>
  <si>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</si>
  <si>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</si>
  <si>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</si>
  <si>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</si>
  <si>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</si>
  <si>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</si>
  <si>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</si>
  <si>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</si>
  <si>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</si>
  <si>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</si>
  <si>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</si>
  <si>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</si>
  <si>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</si>
  <si>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</si>
  <si>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</si>
  <si>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</si>
  <si>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</si>
  <si>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</si>
  <si>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</si>
  <si>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</si>
  <si>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</si>
  <si>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</si>
  <si>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</si>
  <si>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</si>
  <si>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</si>
  <si>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</si>
  <si>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</si>
  <si>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</si>
  <si>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</si>
  <si>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</si>
  <si>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</si>
  <si>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</si>
  <si>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</si>
  <si>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</si>
  <si>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</si>
  <si>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</si>
  <si>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</si>
  <si>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</si>
  <si>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</si>
  <si>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</si>
  <si>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</si>
  <si>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</si>
  <si>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</si>
  <si>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</si>
  <si>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</si>
  <si>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</si>
  <si>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</si>
  <si>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</si>
  <si>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</si>
  <si>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</si>
  <si>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</si>
  <si>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</si>
  <si>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</si>
  <si>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</si>
  <si>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</si>
  <si>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</si>
  <si>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</si>
  <si>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</si>
  <si>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</si>
  <si>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</si>
  <si>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</si>
  <si>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</si>
  <si>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</si>
  <si>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</si>
  <si>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</si>
  <si>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</si>
  <si>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</si>
  <si>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</si>
  <si>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</si>
  <si>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</si>
  <si>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</si>
  <si>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</si>
  <si>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</si>
  <si>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</si>
  <si>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</si>
  <si>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</si>
  <si>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</si>
  <si>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</si>
  <si>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</si>
  <si>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</si>
  <si>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</si>
  <si>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</si>
  <si>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</si>
  <si>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</si>
  <si>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</si>
  <si>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</si>
  <si>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</si>
  <si>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</si>
  <si>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</si>
  <si>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</si>
  <si>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</si>
  <si>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</si>
  <si>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</si>
  <si>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</si>
  <si>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</si>
  <si>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</si>
  <si>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</si>
  <si>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</si>
  <si>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</si>
  <si>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</si>
  <si>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</si>
  <si>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</si>
  <si>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</si>
  <si>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</si>
  <si>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</si>
  <si>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</si>
  <si>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</si>
  <si>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</si>
  <si>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</si>
  <si>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</si>
  <si>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</si>
  <si>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</si>
  <si>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</si>
  <si>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</si>
  <si>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</si>
  <si>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</si>
  <si>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</si>
  <si>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</si>
  <si>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</si>
  <si>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</si>
  <si>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</si>
  <si>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</si>
  <si>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</si>
  <si>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</si>
  <si>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</si>
  <si>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</si>
  <si>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</si>
  <si>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</si>
  <si>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</si>
  <si>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</si>
  <si>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</si>
  <si>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</si>
  <si>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</si>
  <si>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</si>
  <si>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</si>
  <si>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</si>
  <si>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</si>
  <si>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</si>
  <si>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</si>
  <si>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</si>
  <si>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</si>
  <si>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</si>
  <si>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</si>
  <si>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</si>
  <si>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</si>
  <si>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</si>
  <si>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</si>
  <si>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</si>
  <si>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</si>
  <si>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</si>
  <si>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</si>
  <si>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</si>
  <si>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</si>
  <si>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</si>
  <si>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</si>
  <si>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</si>
  <si>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</si>
  <si>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</si>
  <si>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</si>
  <si>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</si>
  <si>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</si>
  <si>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</si>
  <si>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</si>
  <si>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</si>
  <si>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</si>
  <si>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</si>
  <si>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</si>
  <si>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</si>
  <si>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</si>
  <si>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</si>
  <si>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</si>
  <si>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</si>
  <si>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</si>
  <si>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</si>
  <si>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</si>
  <si>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</si>
  <si>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</si>
  <si>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</si>
  <si>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</si>
  <si>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</si>
  <si>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</si>
  <si>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</si>
  <si>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</si>
  <si>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</si>
  <si>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</si>
  <si>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</si>
  <si>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</si>
  <si>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</si>
  <si>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</si>
  <si>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</si>
  <si>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</si>
  <si>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</si>
  <si>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</si>
  <si>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</si>
  <si>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</si>
  <si>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</si>
  <si>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</si>
  <si>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</si>
  <si>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</si>
  <si>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</si>
  <si>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</si>
  <si>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</si>
  <si>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</si>
  <si>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</si>
  <si>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</si>
  <si>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</si>
  <si>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</si>
  <si>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</si>
  <si>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</si>
  <si>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</si>
  <si>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</si>
  <si>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</si>
  <si>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</si>
  <si>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</si>
  <si>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</si>
  <si>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</si>
  <si>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</si>
  <si>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</si>
  <si>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</si>
  <si>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</si>
  <si>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</si>
  <si>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</si>
  <si>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</si>
  <si>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</si>
  <si>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</si>
  <si>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</si>
  <si>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</si>
  <si>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</si>
  <si>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</si>
  <si>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</si>
  <si>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</si>
  <si>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</si>
  <si>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</si>
  <si>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</si>
  <si>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</si>
  <si>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</si>
  <si>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</si>
  <si>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</si>
  <si>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</si>
  <si>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</si>
  <si>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</si>
  <si>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</si>
  <si>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</si>
  <si>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</si>
  <si>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</si>
  <si>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</si>
  <si>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</si>
  <si>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</si>
  <si>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</si>
  <si>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</si>
  <si>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</si>
  <si>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</si>
  <si>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</si>
  <si>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</si>
  <si>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</si>
  <si>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</si>
  <si>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</si>
  <si>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</si>
  <si>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</si>
  <si>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</si>
  <si>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</si>
  <si>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</si>
  <si>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</si>
  <si>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</si>
  <si>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</si>
  <si>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</si>
  <si>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</si>
  <si>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</si>
  <si>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</si>
  <si>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</si>
  <si>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</si>
  <si>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</si>
  <si>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</si>
  <si>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</si>
  <si>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</si>
  <si>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</si>
  <si>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</si>
  <si>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</si>
  <si>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</si>
  <si>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</si>
  <si>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</si>
  <si>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</si>
  <si>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</si>
  <si>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</si>
  <si>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</si>
  <si>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</si>
  <si>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</si>
  <si>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</si>
  <si>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</si>
  <si>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</si>
  <si>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</si>
  <si>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</si>
  <si>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</si>
  <si>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</si>
  <si>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</si>
  <si>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</si>
  <si>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</si>
  <si>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</si>
  <si>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</si>
  <si>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</si>
  <si>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</si>
  <si>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</si>
  <si>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</si>
  <si>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</si>
  <si>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</si>
  <si>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</si>
  <si>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</si>
  <si>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</si>
  <si>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</si>
  <si>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</si>
  <si>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</si>
  <si>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</si>
  <si>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</si>
  <si>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</si>
  <si>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</si>
  <si>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</si>
  <si>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</si>
  <si>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</si>
  <si>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</si>
  <si>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</si>
  <si>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</si>
  <si>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</si>
  <si>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</si>
  <si>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</si>
  <si>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</si>
  <si>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</si>
  <si>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</si>
  <si>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</si>
  <si>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</si>
  <si>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</si>
  <si>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</si>
  <si>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</si>
  <si>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</si>
  <si>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</si>
  <si>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</si>
  <si>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</si>
  <si>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</si>
  <si>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</si>
  <si>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</si>
  <si>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</si>
  <si>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</si>
  <si>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</si>
  <si>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</si>
  <si>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</si>
  <si>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</si>
  <si>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</si>
  <si>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</si>
  <si>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</si>
  <si>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</si>
  <si>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</si>
  <si>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</si>
  <si>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</si>
  <si>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</si>
  <si>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</si>
  <si>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</si>
  <si>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</si>
  <si>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</si>
  <si>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</si>
  <si>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</si>
  <si>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</si>
  <si>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</si>
  <si>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</si>
  <si>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</si>
  <si>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</si>
  <si>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</si>
  <si>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</si>
  <si>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</si>
  <si>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</si>
  <si>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</si>
  <si>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</si>
  <si>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</si>
  <si>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</si>
  <si>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</si>
  <si>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</si>
  <si>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</si>
  <si>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</si>
  <si>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</si>
  <si>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</si>
  <si>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</si>
  <si>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</si>
  <si>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</si>
  <si>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</si>
  <si>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</si>
  <si>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</si>
  <si>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</si>
  <si>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</si>
  <si>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</si>
  <si>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</si>
  <si>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</si>
  <si>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</si>
  <si>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</si>
  <si>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</si>
  <si>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</si>
  <si>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</si>
  <si>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</si>
  <si>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</si>
  <si>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</si>
  <si>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</si>
  <si>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</si>
  <si>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</si>
  <si>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</si>
  <si>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</si>
  <si>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</si>
  <si>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</si>
  <si>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</si>
  <si>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</si>
  <si>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</si>
  <si>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</si>
  <si>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</si>
  <si>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</si>
  <si>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</si>
  <si>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</si>
  <si>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</si>
  <si>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</si>
  <si>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</si>
  <si>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</si>
  <si>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</si>
  <si>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</si>
  <si>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</si>
  <si>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</si>
  <si>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</si>
  <si>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</si>
  <si>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</si>
  <si>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</si>
  <si>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</si>
  <si>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</si>
  <si>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</si>
  <si>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</si>
  <si>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</si>
  <si>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</si>
  <si>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</si>
  <si>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</si>
  <si>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</si>
  <si>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</si>
  <si>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</si>
  <si>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</si>
  <si>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</si>
  <si>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</si>
  <si>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</si>
  <si>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</si>
  <si>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</si>
  <si>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</si>
  <si>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</si>
  <si>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</si>
  <si>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</si>
  <si>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</si>
  <si>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</si>
  <si>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</si>
  <si>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</si>
  <si>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</si>
  <si>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</si>
  <si>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</si>
  <si>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</si>
  <si>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</si>
  <si>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</si>
  <si>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</si>
  <si>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</si>
  <si>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</si>
  <si>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</si>
  <si>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</si>
  <si>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</si>
  <si>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</si>
  <si>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</si>
  <si>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</si>
  <si>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</si>
  <si>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</si>
  <si>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</si>
  <si>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</si>
  <si>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</si>
  <si>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</si>
  <si>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</si>
  <si>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</si>
  <si>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</si>
  <si>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</si>
  <si>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</si>
  <si>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</si>
  <si>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</si>
  <si>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</si>
  <si>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</si>
  <si>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</si>
  <si>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</si>
  <si>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</si>
  <si>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</si>
  <si>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</si>
  <si>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</si>
  <si>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</si>
  <si>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</si>
  <si>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</si>
  <si>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</si>
  <si>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</si>
  <si>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</si>
  <si>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</si>
  <si>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</si>
  <si>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</si>
  <si>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</si>
  <si>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</si>
  <si>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</si>
  <si>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</si>
  <si>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</si>
  <si>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</si>
  <si>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</si>
  <si>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</si>
  <si>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</si>
  <si>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</si>
  <si>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</si>
  <si>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</si>
  <si>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</si>
  <si>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</si>
  <si>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</si>
  <si>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</si>
  <si>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</si>
  <si>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</si>
  <si>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</si>
  <si>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</si>
  <si>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</si>
  <si>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</si>
  <si>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</si>
  <si>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</si>
  <si>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</si>
  <si>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</si>
  <si>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</si>
  <si>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</si>
  <si>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</si>
  <si>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</si>
  <si>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</si>
  <si>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</si>
  <si>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</si>
  <si>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</si>
  <si>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</si>
  <si>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</si>
  <si>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</si>
  <si>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</si>
  <si>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</si>
  <si>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</si>
  <si>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</si>
  <si>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</si>
  <si>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</si>
  <si>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</si>
  <si>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</si>
  <si>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</si>
  <si>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</si>
  <si>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</si>
  <si>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</si>
  <si>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</si>
  <si>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</si>
  <si>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</si>
  <si>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</si>
  <si>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</si>
  <si>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</si>
  <si>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</si>
  <si>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</si>
  <si>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</si>
  <si>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</si>
  <si>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</si>
  <si>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</si>
  <si>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</si>
  <si>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</si>
  <si>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</si>
  <si>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</si>
  <si>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</si>
  <si>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</si>
  <si>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</si>
  <si>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</si>
  <si>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</si>
  <si>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</si>
  <si>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</si>
  <si>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</si>
  <si>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</si>
  <si>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</si>
  <si>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</si>
  <si>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</si>
  <si>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</si>
  <si>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</si>
  <si>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</si>
  <si>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</si>
  <si>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</si>
  <si>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</si>
  <si>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</si>
  <si>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</si>
  <si>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</si>
  <si>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</si>
  <si>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</si>
  <si>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</si>
  <si>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</si>
  <si>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</si>
  <si>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</si>
  <si>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</si>
  <si>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</si>
  <si>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</si>
  <si>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</si>
  <si>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</si>
  <si>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</si>
  <si>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</si>
  <si>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</si>
  <si>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</si>
  <si>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</si>
  <si>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</si>
  <si>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</si>
  <si>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</si>
  <si>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</si>
  <si>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</si>
  <si>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</si>
  <si>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</si>
  <si>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</si>
  <si>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</si>
  <si>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</si>
  <si>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</si>
  <si>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</si>
  <si>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</si>
  <si>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</si>
  <si>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</si>
  <si>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</si>
  <si>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</si>
  <si>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</si>
  <si>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</si>
  <si>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</si>
  <si>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</si>
  <si>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</si>
  <si>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</si>
  <si>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</si>
  <si>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</si>
  <si>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</si>
  <si>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</si>
  <si>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</si>
  <si>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</si>
  <si>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</si>
  <si>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</si>
  <si>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</si>
  <si>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</si>
  <si>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</si>
  <si>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</si>
  <si>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</si>
  <si>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</si>
  <si>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</si>
  <si>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</si>
  <si>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</si>
  <si>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</si>
  <si>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</si>
  <si>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</si>
  <si>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</si>
  <si>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</si>
  <si>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</si>
  <si>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</si>
  <si>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</si>
  <si>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</si>
  <si>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</si>
  <si>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</si>
  <si>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</si>
  <si>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</si>
  <si>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</si>
  <si>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</si>
  <si>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</si>
  <si>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</si>
  <si>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</si>
  <si>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</si>
  <si>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</si>
  <si>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</si>
  <si>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</si>
  <si>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</si>
  <si>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</si>
  <si>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</si>
  <si>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</si>
  <si>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</si>
  <si>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</si>
  <si>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</si>
  <si>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</si>
  <si>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</si>
  <si>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</si>
  <si>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</si>
  <si>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</si>
  <si>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</si>
  <si>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</si>
  <si>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</si>
  <si>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</si>
  <si>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</si>
  <si>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</si>
  <si>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</si>
  <si>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</si>
  <si>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</si>
  <si>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</si>
  <si>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</si>
  <si>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</si>
  <si>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</si>
  <si>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</si>
  <si>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</si>
  <si>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</si>
  <si>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</si>
  <si>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</si>
  <si>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</si>
  <si>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</si>
  <si>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</si>
  <si>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</si>
  <si>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</si>
  <si>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</si>
  <si>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</si>
  <si>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</si>
  <si>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</si>
  <si>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</si>
  <si>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</si>
  <si>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</si>
  <si>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</si>
  <si>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</si>
  <si>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</si>
  <si>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</si>
  <si>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</si>
  <si>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</si>
  <si>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</si>
  <si>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</si>
  <si>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</si>
  <si>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</si>
  <si>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</si>
  <si>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</si>
  <si>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</si>
  <si>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</si>
  <si>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</si>
  <si>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</si>
  <si>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</si>
  <si>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</si>
  <si>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</si>
  <si>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</si>
  <si>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</si>
  <si>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</si>
  <si>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</si>
  <si>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</si>
  <si>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</si>
  <si>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</si>
  <si>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</si>
  <si>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</si>
  <si>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</si>
  <si>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</si>
  <si>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</si>
  <si>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</si>
  <si>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</si>
  <si>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</si>
  <si>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</si>
  <si>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</si>
  <si>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</si>
  <si>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</si>
  <si>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</si>
  <si>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</si>
  <si>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</si>
  <si>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</si>
  <si>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</si>
  <si>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</si>
  <si>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</si>
  <si>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</si>
  <si>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</si>
  <si>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</si>
  <si>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</si>
  <si>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</si>
  <si>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</si>
  <si>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</si>
  <si>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</si>
  <si>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</si>
  <si>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</si>
  <si>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</si>
  <si>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</si>
  <si>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</si>
  <si>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</si>
  <si>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</si>
  <si>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</si>
  <si>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</si>
  <si>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</si>
  <si>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</si>
  <si>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</si>
  <si>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</si>
  <si>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</si>
  <si>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</si>
  <si>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</si>
  <si>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</si>
  <si>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</si>
  <si>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</si>
  <si>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</si>
  <si>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</si>
  <si>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</si>
  <si>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</si>
  <si>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</si>
  <si>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</si>
  <si>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</si>
  <si>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</si>
  <si>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</si>
  <si>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</si>
  <si>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</si>
  <si>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</si>
  <si>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</si>
  <si>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</si>
  <si>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</si>
  <si>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</si>
  <si>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</si>
  <si>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</si>
  <si>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</si>
  <si>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</si>
  <si>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</si>
  <si>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</si>
  <si>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</si>
  <si>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</si>
  <si>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</si>
  <si>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</si>
  <si>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</si>
  <si>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</si>
  <si>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</si>
  <si>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</si>
  <si>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</si>
  <si>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</si>
  <si>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</si>
  <si>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</si>
  <si>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</si>
  <si>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</si>
  <si>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</si>
  <si>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</si>
  <si>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</si>
  <si>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</si>
  <si>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</si>
  <si>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</si>
  <si>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</si>
  <si>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</si>
  <si>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</si>
  <si>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</si>
  <si>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</si>
  <si>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</si>
  <si>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</si>
  <si>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</si>
  <si>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</si>
  <si>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</si>
  <si>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</si>
  <si>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</si>
  <si>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</si>
  <si>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</si>
  <si>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</si>
  <si>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</si>
  <si>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</si>
  <si>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</si>
  <si>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</si>
  <si>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</si>
  <si>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</si>
  <si>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</si>
  <si>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</si>
  <si>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</si>
  <si>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</si>
  <si>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</si>
  <si>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</si>
  <si>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</si>
  <si>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</si>
  <si>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</si>
  <si>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</si>
  <si>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</si>
  <si>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</si>
  <si>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</si>
  <si>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</si>
  <si>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</si>
  <si>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</si>
  <si>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</si>
  <si>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</si>
  <si>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</si>
  <si>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</si>
  <si>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</si>
  <si>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</si>
  <si>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</si>
  <si>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</si>
  <si>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</si>
  <si>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</si>
  <si>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</si>
  <si>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</si>
  <si>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</si>
  <si>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</si>
  <si>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</si>
  <si>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</si>
  <si>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</si>
  <si>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</si>
  <si>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</si>
  <si>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</si>
  <si>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</si>
  <si>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</si>
  <si>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</si>
  <si>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</si>
  <si>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</si>
  <si>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</si>
  <si>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</si>
  <si>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</si>
  <si>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</si>
  <si>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</si>
  <si>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</si>
  <si>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</si>
  <si>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</si>
  <si>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</si>
  <si>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</si>
  <si>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</si>
  <si>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</si>
  <si>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</si>
  <si>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</si>
  <si>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</si>
  <si>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</si>
  <si>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</si>
  <si>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</si>
  <si>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</si>
  <si>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</si>
  <si>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</si>
  <si>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</si>
  <si>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</si>
  <si>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</si>
  <si>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</si>
  <si>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</si>
  <si>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</si>
  <si>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</si>
  <si>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</si>
  <si>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</si>
  <si>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</si>
  <si>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</si>
  <si>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</si>
  <si>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</si>
  <si>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</si>
  <si>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</si>
  <si>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</si>
  <si>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</si>
  <si>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</si>
  <si>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</si>
  <si>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</si>
  <si>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</si>
  <si>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</si>
  <si>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</si>
  <si>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</si>
  <si>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</si>
  <si>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</si>
  <si>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</si>
  <si>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</si>
  <si>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</si>
  <si>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</si>
  <si>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</si>
  <si>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</si>
  <si>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</si>
  <si>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</si>
  <si>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</si>
  <si>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</si>
  <si>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</si>
  <si>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</si>
  <si>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</si>
  <si>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</si>
  <si>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</si>
  <si>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</si>
  <si>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</si>
  <si>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</si>
  <si>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</si>
  <si>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</si>
  <si>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</si>
  <si>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</si>
  <si>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</si>
  <si>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</si>
  <si>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</si>
  <si>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</si>
  <si>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</si>
  <si>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</si>
  <si>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</si>
  <si>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</si>
  <si>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</si>
  <si>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</si>
  <si>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</si>
  <si>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</si>
  <si>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</si>
  <si>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</si>
  <si>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</si>
  <si>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</si>
  <si>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</si>
  <si>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</si>
  <si>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</si>
  <si>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</si>
  <si>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</si>
  <si>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</si>
  <si>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</si>
  <si>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</si>
  <si>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</si>
  <si>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</si>
  <si>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</si>
  <si>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</si>
  <si>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</si>
  <si>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</si>
  <si>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</si>
  <si>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</si>
  <si>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</si>
  <si>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</si>
  <si>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</si>
  <si>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</si>
  <si>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</si>
  <si>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</si>
  <si>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</si>
  <si>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</si>
  <si>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</si>
  <si>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</si>
  <si>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</si>
  <si>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</si>
  <si>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</si>
  <si>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</si>
  <si>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</si>
  <si>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</si>
  <si>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</si>
  <si>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</si>
  <si>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</si>
  <si>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</si>
  <si>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</si>
  <si>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</si>
  <si>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</si>
  <si>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</si>
  <si>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</si>
  <si>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</si>
  <si>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</si>
  <si>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</si>
  <si>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</si>
  <si>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</si>
  <si>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</si>
  <si>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</si>
  <si>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</si>
  <si>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</si>
  <si>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</si>
  <si>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</si>
  <si>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</si>
  <si>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</si>
  <si>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</si>
  <si>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</si>
  <si>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</si>
  <si>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</si>
  <si>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</si>
  <si>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</si>
  <si>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</si>
  <si>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</si>
  <si>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</si>
  <si>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</si>
  <si>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</si>
  <si>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</si>
  <si>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</si>
  <si>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</si>
  <si>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</si>
  <si>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</si>
  <si>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</si>
  <si>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</si>
  <si>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</si>
  <si>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</si>
  <si>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</si>
  <si>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</si>
  <si>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</si>
  <si>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</si>
  <si>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</si>
  <si>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</si>
  <si>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</si>
  <si>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</si>
  <si>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</si>
  <si>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</si>
  <si>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</si>
  <si>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</si>
  <si>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</si>
  <si>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</si>
  <si>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</si>
  <si>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</si>
  <si>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</si>
  <si>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</si>
  <si>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</si>
  <si>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</si>
  <si>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</si>
  <si>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</si>
  <si>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</si>
  <si>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</si>
  <si>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</si>
  <si>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</si>
  <si>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</si>
  <si>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</si>
  <si>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</si>
  <si>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</si>
  <si>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</si>
  <si>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</si>
  <si>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</si>
  <si>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</si>
  <si>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</si>
  <si>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</si>
  <si>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</si>
  <si>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</si>
  <si>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</si>
  <si>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</si>
  <si>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</si>
  <si>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</si>
  <si>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</si>
  <si>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</si>
  <si>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</si>
  <si>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</si>
  <si>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</si>
  <si>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</si>
  <si>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</si>
  <si>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</si>
  <si>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</si>
  <si>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</si>
  <si>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</si>
  <si>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</si>
  <si>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</si>
  <si>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</si>
  <si>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</si>
  <si>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</si>
  <si>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</si>
  <si>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</si>
  <si>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</si>
  <si>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</si>
  <si>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</si>
  <si>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</si>
  <si>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</si>
  <si>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</si>
  <si>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</si>
  <si>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</si>
  <si>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</si>
  <si>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</si>
  <si>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</si>
  <si>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</si>
  <si>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</si>
  <si>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</si>
  <si>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</si>
  <si>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</si>
  <si>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</si>
  <si>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</si>
  <si>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</si>
  <si>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</si>
  <si>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</si>
  <si>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</si>
  <si>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</si>
  <si>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</si>
  <si>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</si>
  <si>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</si>
  <si>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</si>
  <si>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</si>
  <si>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</si>
  <si>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</si>
  <si>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</si>
  <si>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</si>
  <si>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</si>
  <si>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</si>
  <si>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</si>
  <si>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</si>
  <si>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</si>
  <si>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</si>
  <si>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</si>
  <si>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</si>
  <si>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</si>
  <si>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</si>
  <si>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</si>
  <si>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</si>
  <si>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</si>
  <si>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</si>
  <si>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</si>
  <si>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</si>
  <si>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</si>
  <si>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</si>
  <si>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</si>
  <si>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</si>
  <si>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</si>
  <si>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</si>
  <si>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</si>
  <si>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</si>
  <si>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</si>
  <si>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</si>
  <si>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</si>
  <si>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</si>
  <si>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</si>
  <si>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</si>
  <si>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</si>
  <si>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</si>
  <si>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</si>
  <si>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</si>
  <si>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</si>
  <si>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</si>
  <si>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</si>
  <si>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</si>
  <si>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</si>
  <si>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</si>
  <si>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</si>
  <si>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</si>
  <si>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</si>
  <si>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</si>
  <si>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</si>
  <si>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</si>
  <si>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</si>
  <si>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</si>
  <si>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</si>
  <si>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</si>
  <si>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</si>
  <si>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</si>
  <si>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</si>
  <si>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</si>
  <si>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</si>
  <si>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</si>
  <si>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</si>
  <si>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</si>
  <si>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</si>
  <si>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</si>
  <si>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</si>
  <si>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</si>
  <si>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</si>
  <si>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</si>
  <si>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</si>
  <si>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</si>
  <si>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</si>
  <si>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</si>
  <si>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</si>
  <si>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</si>
  <si>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</si>
  <si>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</si>
  <si>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</si>
  <si>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</si>
  <si>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</si>
  <si>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</si>
  <si>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</si>
  <si>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</si>
  <si>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</si>
  <si>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</si>
  <si>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</si>
  <si>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</si>
  <si>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</si>
  <si>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</si>
  <si>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</si>
  <si>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</si>
  <si>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</si>
  <si>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</si>
  <si>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</si>
  <si>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</si>
  <si>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</si>
  <si>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</si>
  <si>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</si>
  <si>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</si>
  <si>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</si>
  <si>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</si>
  <si>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</si>
  <si>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</si>
  <si>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</si>
  <si>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</si>
  <si>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</si>
  <si>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</si>
  <si>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</si>
  <si>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</si>
  <si>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</si>
  <si>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</si>
  <si>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</si>
  <si>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</si>
  <si>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</si>
  <si>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</si>
  <si>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</si>
  <si>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</si>
  <si>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</si>
  <si>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</si>
  <si>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</si>
  <si>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</si>
  <si>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</si>
  <si>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</si>
  <si>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</si>
  <si>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</si>
  <si>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</si>
  <si>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</si>
  <si>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</si>
  <si>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</si>
  <si>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</si>
  <si>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</si>
  <si>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</si>
  <si>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</si>
  <si>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</si>
  <si>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</si>
  <si>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</si>
  <si>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</si>
  <si>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</si>
  <si>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</si>
  <si>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</si>
  <si>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</si>
  <si>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</si>
  <si>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</si>
  <si>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</si>
  <si>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</si>
  <si>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</si>
  <si>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</si>
  <si>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</si>
  <si>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</si>
  <si>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</si>
  <si>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</si>
  <si>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</si>
  <si>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</si>
  <si>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</si>
  <si>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</si>
  <si>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</si>
  <si>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</si>
  <si>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</si>
  <si>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</si>
  <si>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</si>
  <si>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</si>
  <si>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</si>
  <si>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</si>
  <si>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</si>
  <si>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</si>
  <si>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</si>
  <si>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</si>
  <si>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</si>
  <si>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</si>
  <si>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</si>
  <si>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</si>
  <si>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</si>
  <si>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</si>
  <si>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</si>
  <si>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</si>
  <si>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</si>
  <si>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</si>
  <si>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</si>
  <si>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</si>
  <si>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</si>
  <si>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</si>
  <si>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</si>
  <si>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</si>
  <si>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</si>
  <si>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</si>
  <si>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</si>
  <si>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</si>
  <si>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</si>
  <si>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</si>
  <si>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</si>
  <si>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</si>
  <si>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</si>
  <si>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</si>
  <si>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</si>
  <si>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</si>
  <si>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</si>
  <si>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</si>
  <si>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</si>
  <si>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</si>
  <si>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</si>
  <si>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</si>
  <si>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</si>
  <si>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</si>
  <si>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</si>
  <si>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</si>
  <si>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</si>
  <si>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</si>
  <si>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</si>
  <si>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</si>
  <si>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</si>
  <si>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</si>
  <si>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</si>
  <si>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</si>
  <si>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</si>
  <si>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</si>
  <si>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</si>
  <si>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</si>
  <si>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</si>
  <si>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</si>
  <si>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</si>
  <si>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</si>
  <si>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</si>
  <si>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</si>
  <si>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</si>
  <si>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</si>
  <si>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</si>
  <si>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</si>
  <si>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</si>
  <si>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</si>
  <si>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</si>
  <si>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</si>
  <si>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</si>
  <si>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</si>
  <si>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</si>
  <si>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</si>
  <si>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</si>
  <si>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</si>
  <si>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</si>
  <si>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</si>
  <si>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</si>
  <si>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</si>
  <si>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</si>
  <si>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</si>
  <si>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</si>
  <si>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</si>
  <si>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</si>
  <si>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</si>
  <si>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</si>
  <si>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</si>
  <si>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</si>
  <si>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</si>
  <si>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</si>
  <si>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</si>
  <si>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</si>
  <si>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</si>
  <si>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</si>
  <si>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</si>
  <si>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</si>
  <si>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</si>
  <si>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</si>
  <si>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</si>
  <si>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</si>
  <si>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</si>
  <si>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</si>
  <si>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</si>
  <si>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</si>
  <si>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</si>
  <si>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</si>
  <si>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</si>
  <si>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</si>
  <si>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</si>
  <si>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</si>
  <si>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</si>
  <si>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</si>
  <si>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</si>
  <si>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</si>
  <si>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</si>
  <si>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</si>
  <si>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</si>
  <si>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</si>
  <si>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</si>
  <si>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</si>
  <si>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</si>
  <si>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</si>
  <si>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</si>
  <si>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</si>
  <si>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</si>
  <si>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</si>
  <si>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</si>
  <si>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</si>
  <si>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</si>
  <si>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</si>
  <si>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</si>
  <si>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</si>
  <si>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</si>
  <si>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</si>
  <si>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</si>
  <si>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</si>
  <si>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</si>
  <si>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</si>
  <si>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</si>
  <si>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</si>
  <si>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</si>
  <si>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</si>
  <si>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</si>
  <si>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</si>
  <si>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</si>
  <si>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</si>
  <si>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</si>
  <si>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</si>
  <si>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</si>
  <si>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</si>
  <si>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</si>
  <si>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</si>
  <si>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</si>
  <si>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</si>
  <si>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</si>
  <si>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</si>
  <si>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</si>
  <si>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</si>
  <si>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</si>
  <si>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</si>
  <si>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</si>
  <si>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</si>
  <si>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</si>
  <si>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</si>
  <si>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</si>
  <si>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</si>
  <si>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</si>
  <si>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</si>
  <si>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</si>
  <si>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</si>
  <si>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</si>
  <si>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</si>
  <si>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</si>
  <si>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</si>
  <si>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</si>
  <si>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</si>
  <si>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</si>
  <si>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</si>
  <si>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</si>
  <si>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</si>
  <si>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</si>
  <si>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</si>
  <si>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</si>
  <si>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</si>
  <si>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</si>
  <si>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</si>
  <si>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</si>
  <si>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</si>
  <si>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</si>
  <si>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</si>
  <si>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</si>
  <si>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</si>
  <si>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</si>
  <si>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</si>
  <si>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</si>
  <si>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</si>
  <si>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</si>
  <si>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</si>
  <si>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</si>
  <si>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</si>
  <si>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</si>
  <si>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</si>
  <si>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</si>
  <si>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</si>
  <si>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</si>
  <si>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</si>
  <si>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</si>
  <si>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</si>
  <si>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</si>
  <si>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</si>
  <si>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</si>
  <si>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</si>
  <si>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</si>
  <si>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</si>
  <si>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</si>
  <si>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</si>
  <si>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</si>
  <si>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</si>
  <si>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</si>
  <si>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</si>
  <si>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</si>
  <si>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</si>
  <si>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</si>
  <si>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</si>
  <si>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</si>
  <si>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</si>
  <si>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</si>
  <si>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</si>
  <si>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</si>
  <si>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</si>
  <si>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</si>
  <si>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</si>
  <si>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</si>
  <si>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</si>
  <si>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</si>
  <si>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</si>
  <si>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</si>
  <si>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</si>
  <si>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</si>
  <si>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</si>
  <si>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</si>
  <si>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</si>
  <si>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</si>
  <si>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</si>
  <si>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</si>
  <si>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</si>
  <si>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</si>
  <si>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</si>
  <si>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</si>
  <si>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</si>
  <si>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</si>
  <si>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</si>
  <si>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</si>
  <si>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</si>
  <si>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</si>
  <si>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</si>
  <si>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</si>
  <si>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</si>
  <si>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</si>
  <si>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</si>
  <si>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</si>
  <si>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</si>
  <si>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</si>
  <si>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</si>
  <si>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</si>
  <si>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</si>
  <si>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</si>
  <si>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</si>
  <si>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</si>
  <si>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</si>
  <si>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</si>
  <si>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</si>
  <si>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</si>
  <si>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</si>
  <si>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</si>
  <si>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</si>
  <si>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</si>
  <si>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</si>
  <si>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</si>
  <si>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</si>
  <si>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</si>
  <si>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</si>
  <si>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</si>
  <si>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</si>
  <si>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</si>
  <si>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</si>
  <si>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</si>
  <si>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</si>
  <si>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</si>
  <si>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</si>
  <si>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</si>
  <si>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</si>
  <si>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</si>
  <si>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</si>
  <si>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</si>
  <si>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</si>
  <si>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</si>
  <si>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</si>
  <si>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</si>
  <si>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</si>
  <si>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</si>
  <si>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</si>
  <si>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</si>
  <si>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</si>
  <si>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</si>
  <si>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</si>
  <si>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</si>
  <si>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</si>
  <si>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</si>
  <si>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</si>
  <si>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</si>
  <si>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</si>
  <si>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</si>
  <si>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</si>
  <si>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</si>
  <si>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</si>
  <si>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</si>
  <si>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</si>
  <si>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</si>
  <si>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</si>
  <si>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</si>
  <si>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</si>
  <si>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</si>
  <si>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</si>
  <si>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</si>
  <si>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</si>
  <si>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</si>
  <si>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</si>
  <si>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</si>
  <si>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</si>
  <si>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</si>
  <si>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</si>
  <si>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</si>
  <si>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</si>
  <si>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</si>
  <si>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</si>
  <si>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</si>
  <si>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</si>
  <si>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</si>
  <si>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</si>
  <si>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</si>
  <si>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</si>
  <si>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</si>
  <si>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</si>
  <si>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</si>
  <si>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</si>
  <si>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</si>
  <si>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</si>
  <si>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</si>
  <si>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</si>
  <si>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</si>
  <si>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</si>
  <si>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</si>
  <si>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</si>
  <si>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</si>
  <si>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</si>
  <si>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</si>
  <si>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</si>
  <si>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</si>
  <si>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</si>
  <si>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</si>
  <si>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</si>
  <si>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</si>
  <si>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</si>
  <si>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</si>
  <si>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</si>
  <si>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</si>
  <si>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</si>
  <si>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</si>
  <si>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</si>
  <si>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</si>
  <si>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</si>
  <si>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</si>
  <si>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</si>
  <si>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</si>
  <si>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</si>
  <si>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</si>
  <si>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</si>
  <si>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</si>
  <si>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</si>
  <si>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</si>
  <si>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</si>
  <si>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</si>
  <si>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</si>
  <si>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</si>
  <si>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</si>
  <si>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</si>
  <si>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</si>
  <si>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</si>
  <si>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</si>
  <si>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</si>
  <si>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</si>
  <si>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</si>
  <si>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</si>
  <si>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</si>
  <si>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</si>
  <si>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</si>
  <si>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</si>
  <si>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</si>
  <si>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</si>
  <si>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</si>
  <si>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</si>
  <si>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</si>
  <si>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</si>
  <si>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</si>
  <si>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</si>
  <si>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</si>
  <si>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</si>
  <si>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</si>
  <si>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</si>
  <si>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</si>
  <si>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</si>
  <si>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</si>
  <si>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</si>
  <si>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</si>
  <si>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</si>
  <si>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</si>
  <si>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</si>
  <si>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</si>
  <si>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</si>
  <si>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</si>
  <si>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</si>
  <si>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</si>
  <si>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</si>
  <si>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</si>
  <si>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</si>
  <si>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</si>
  <si>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</si>
  <si>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</si>
  <si>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</si>
  <si>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</si>
  <si>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</si>
  <si>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</si>
  <si>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</si>
  <si>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</si>
  <si>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</si>
  <si>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</si>
  <si>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</si>
  <si>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</si>
  <si>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</si>
  <si>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</si>
  <si>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</si>
  <si>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</si>
  <si>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</si>
  <si>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</si>
  <si>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</si>
  <si>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</si>
  <si>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</si>
  <si>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</si>
  <si>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</si>
  <si>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</si>
  <si>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</si>
  <si>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</si>
  <si>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</si>
  <si>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</si>
  <si>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</si>
  <si>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</si>
  <si>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</si>
  <si>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</si>
  <si>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</si>
  <si>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</si>
  <si>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</si>
  <si>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</si>
  <si>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</si>
  <si>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</si>
  <si>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</si>
  <si>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</si>
  <si>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</si>
  <si>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</si>
  <si>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</si>
  <si>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</si>
  <si>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</si>
  <si>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</si>
  <si>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</si>
  <si>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</si>
  <si>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</si>
  <si>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</si>
  <si>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</si>
  <si>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</si>
  <si>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</si>
  <si>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</si>
  <si>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</si>
  <si>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</si>
  <si>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</si>
  <si>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</si>
  <si>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</si>
  <si>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</si>
  <si>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</si>
  <si>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</si>
  <si>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</si>
  <si>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</si>
  <si>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</si>
  <si>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</si>
  <si>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</si>
  <si>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</si>
  <si>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</si>
  <si>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</si>
  <si>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</si>
  <si>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</si>
  <si>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</si>
  <si>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</si>
  <si>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</si>
  <si>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</si>
  <si>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</si>
  <si>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</si>
  <si>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</si>
  <si>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</si>
  <si>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</si>
  <si>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</si>
  <si>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</si>
  <si>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</si>
  <si>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</si>
  <si>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</si>
  <si>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</si>
  <si>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</si>
  <si>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</si>
  <si>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</si>
  <si>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</si>
  <si>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</si>
  <si>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</si>
  <si>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</si>
  <si>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</si>
  <si>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</si>
  <si>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</si>
  <si>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</si>
  <si>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</si>
  <si>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</si>
  <si>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</si>
  <si>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</si>
  <si>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</si>
  <si>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</si>
  <si>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</si>
  <si>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</si>
  <si>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</si>
  <si>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</si>
  <si>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</si>
  <si>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</si>
  <si>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</si>
  <si>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</si>
  <si>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</si>
  <si>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</si>
  <si>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</si>
  <si>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</si>
  <si>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</si>
  <si>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</si>
  <si>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</si>
  <si>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</si>
  <si>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</si>
  <si>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</si>
  <si>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</si>
  <si>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</si>
  <si>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</si>
  <si>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</si>
  <si>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</si>
  <si>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</si>
  <si>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</si>
  <si>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</si>
  <si>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</si>
  <si>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</si>
  <si>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</si>
  <si>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</si>
  <si>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</si>
  <si>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</si>
  <si>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</si>
  <si>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</si>
  <si>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</si>
  <si>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</si>
  <si>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</si>
  <si>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</si>
  <si>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</si>
  <si>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</si>
  <si>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</si>
  <si>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</si>
  <si>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</si>
  <si>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</si>
  <si>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</si>
  <si>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</si>
  <si>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</si>
  <si>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</si>
  <si>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</si>
  <si>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</si>
  <si>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</si>
  <si>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</si>
  <si>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</si>
  <si>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</si>
  <si>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</si>
  <si>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</si>
  <si>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</si>
  <si>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</si>
  <si>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</si>
  <si>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</si>
  <si>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</si>
  <si>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</si>
  <si>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</si>
  <si>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</si>
  <si>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</si>
  <si>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</si>
  <si>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</si>
  <si>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</si>
  <si>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</si>
  <si>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</si>
  <si>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</si>
  <si>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</si>
  <si>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</si>
  <si>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</si>
  <si>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</si>
  <si>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</si>
  <si>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</si>
  <si>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</si>
  <si>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</si>
  <si>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</si>
  <si>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</si>
  <si>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</si>
  <si>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</si>
  <si>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</si>
  <si>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</si>
  <si>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</si>
  <si>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</si>
  <si>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</si>
  <si>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</si>
  <si>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</si>
  <si>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</si>
  <si>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</si>
  <si>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</si>
  <si>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</si>
  <si>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</si>
  <si>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</si>
  <si>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</si>
  <si>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</si>
  <si>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</si>
  <si>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</si>
  <si>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</si>
  <si>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</si>
  <si>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</si>
  <si>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</si>
  <si>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</si>
  <si>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</si>
  <si>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</si>
  <si>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</si>
  <si>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</si>
  <si>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</si>
  <si>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</si>
  <si>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</si>
  <si>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</si>
  <si>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</si>
  <si>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</si>
  <si>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</si>
  <si>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</si>
  <si>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</si>
  <si>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</si>
  <si>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</si>
  <si>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</si>
  <si>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</si>
  <si>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</si>
  <si>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</si>
  <si>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</si>
  <si>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</si>
  <si>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</si>
  <si>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</si>
  <si>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</si>
  <si>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</si>
  <si>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</si>
  <si>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</si>
  <si>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</si>
  <si>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</si>
  <si>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</si>
  <si>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</si>
  <si>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</si>
  <si>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</si>
  <si>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</si>
  <si>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</si>
  <si>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</si>
  <si>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</si>
  <si>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</si>
  <si>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</si>
  <si>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</si>
  <si>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</si>
  <si>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</si>
  <si>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</si>
  <si>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</si>
  <si>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</si>
  <si>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</si>
  <si>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</si>
  <si>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</si>
  <si>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</si>
  <si>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</si>
  <si>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</si>
  <si>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</si>
  <si>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</si>
  <si>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</si>
  <si>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</si>
  <si>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</si>
  <si>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</si>
  <si>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</si>
  <si>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</si>
  <si>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</si>
  <si>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</si>
  <si>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</si>
  <si>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</si>
  <si>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</si>
  <si>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</si>
  <si>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</si>
  <si>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</si>
  <si>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</si>
  <si>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</si>
  <si>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</si>
  <si>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</si>
  <si>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</si>
  <si>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</si>
  <si>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</si>
  <si>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</si>
  <si>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</si>
  <si>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</si>
  <si>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</si>
  <si>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</si>
  <si>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</si>
  <si>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</si>
  <si>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</si>
  <si>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</si>
  <si>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</si>
  <si>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</si>
  <si>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</si>
  <si>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</si>
  <si>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</si>
  <si>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</si>
  <si>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</si>
  <si>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</si>
  <si>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</si>
  <si>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</si>
  <si>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</si>
  <si>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</si>
  <si>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</si>
  <si>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</si>
  <si>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</si>
  <si>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</si>
  <si>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</si>
  <si>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</si>
  <si>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</si>
  <si>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</si>
  <si>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</si>
  <si>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</si>
  <si>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</si>
  <si>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</si>
  <si>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</si>
  <si>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</si>
  <si>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</si>
  <si>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</si>
  <si>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</si>
  <si>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</si>
  <si>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</si>
  <si>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</si>
  <si>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</si>
  <si>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</si>
  <si>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</si>
  <si>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</si>
  <si>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</si>
  <si>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</si>
  <si>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</si>
  <si>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</si>
  <si>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</si>
  <si>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</si>
  <si>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</si>
  <si>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</si>
  <si>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</si>
  <si>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</si>
  <si>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</si>
  <si>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</si>
  <si>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</si>
  <si>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</si>
  <si>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</si>
  <si>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</si>
  <si>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</si>
  <si>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</si>
  <si>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</si>
  <si>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</si>
  <si>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</si>
  <si>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</si>
  <si>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</si>
  <si>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</si>
  <si>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</si>
  <si>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</si>
  <si>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</si>
  <si>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</si>
  <si>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</si>
  <si>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</si>
  <si>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</si>
  <si>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</si>
  <si>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</si>
  <si>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</si>
  <si>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</si>
  <si>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</si>
  <si>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</si>
  <si>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</si>
  <si>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</si>
  <si>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</si>
  <si>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</si>
  <si>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</si>
  <si>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</si>
  <si>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</si>
  <si>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</si>
  <si>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</si>
  <si>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</si>
  <si>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</si>
  <si>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</si>
  <si>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</si>
  <si>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</si>
  <si>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</si>
  <si>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</si>
  <si>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</si>
  <si>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</si>
  <si>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</si>
  <si>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</si>
  <si>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</si>
  <si>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</si>
  <si>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</si>
  <si>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</si>
  <si>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</si>
  <si>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</si>
  <si>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</si>
  <si>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</si>
  <si>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</si>
  <si>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</si>
  <si>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</si>
  <si>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</si>
  <si>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</si>
  <si>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</si>
  <si>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</si>
  <si>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</si>
  <si>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</si>
  <si>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</si>
  <si>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</si>
  <si>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</si>
  <si>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</si>
  <si>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</si>
  <si>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</si>
  <si>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</si>
  <si>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</si>
  <si>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</si>
  <si>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</si>
  <si>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</si>
  <si>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</si>
  <si>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</si>
  <si>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</si>
  <si>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</si>
  <si>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</si>
  <si>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</si>
  <si>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</si>
  <si>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</si>
  <si>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</si>
  <si>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</si>
  <si>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</si>
  <si>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</si>
  <si>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</si>
  <si>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</si>
  <si>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</si>
  <si>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</si>
  <si>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</si>
  <si>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</si>
  <si>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</si>
  <si>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</si>
  <si>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</si>
  <si>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</si>
  <si>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</si>
  <si>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</si>
  <si>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</si>
  <si>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</si>
  <si>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</si>
  <si>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</si>
  <si>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</si>
  <si>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</si>
  <si>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</si>
  <si>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</si>
  <si>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</si>
  <si>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</si>
  <si>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</si>
  <si>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</si>
  <si>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</si>
  <si>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</si>
  <si>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</si>
  <si>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</si>
  <si>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</si>
  <si>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</si>
  <si>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</si>
  <si>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</si>
  <si>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</si>
  <si>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</si>
  <si>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</si>
  <si>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</si>
  <si>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</si>
  <si>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</si>
  <si>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</si>
  <si>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</si>
  <si>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</si>
  <si>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</si>
  <si>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</si>
  <si>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</si>
  <si>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</si>
  <si>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</si>
  <si>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</si>
  <si>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</si>
  <si>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</si>
  <si>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</si>
  <si>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</si>
  <si>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</si>
  <si>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</si>
  <si>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</si>
  <si>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</si>
  <si>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</si>
  <si>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</si>
  <si>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</si>
  <si>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</si>
  <si>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</si>
  <si>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</si>
  <si>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</si>
  <si>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</si>
  <si>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</si>
  <si>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</si>
  <si>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</si>
  <si>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</si>
  <si>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</si>
  <si>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</si>
  <si>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</si>
  <si>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</si>
  <si>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</si>
  <si>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</si>
  <si>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</si>
  <si>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</si>
  <si>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</si>
  <si>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</si>
  <si>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</si>
  <si>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</si>
  <si>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</si>
  <si>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</si>
  <si>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</si>
  <si>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</si>
  <si>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</si>
  <si>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</si>
  <si>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</si>
  <si>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</si>
  <si>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</si>
  <si>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</si>
  <si>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</si>
  <si>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</si>
  <si>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</si>
  <si>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</si>
  <si>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</si>
  <si>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</si>
  <si>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</si>
  <si>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</si>
  <si>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</si>
  <si>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</si>
  <si>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</si>
  <si>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</si>
  <si>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</si>
  <si>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</si>
  <si>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</si>
  <si>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</si>
  <si>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</si>
  <si>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</si>
  <si>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</si>
  <si>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</si>
  <si>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</si>
  <si>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</si>
  <si>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</si>
  <si>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</si>
  <si>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</si>
  <si>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</si>
  <si>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</si>
  <si>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</si>
  <si>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</si>
  <si>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</si>
  <si>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</si>
  <si>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</si>
  <si>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</si>
  <si>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</si>
  <si>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</si>
  <si>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</si>
  <si>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</si>
  <si>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</si>
  <si>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</si>
  <si>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</si>
  <si>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</si>
  <si>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</si>
  <si>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</si>
  <si>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</si>
  <si>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</si>
  <si>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</si>
  <si>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</si>
  <si>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</si>
  <si>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</si>
  <si>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</si>
  <si>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</si>
  <si>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</si>
  <si>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</si>
  <si>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</si>
  <si>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</si>
  <si>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</si>
  <si>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</si>
  <si>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</si>
  <si>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</si>
  <si>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</si>
  <si>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</si>
  <si>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</si>
  <si>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</si>
  <si>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</si>
  <si>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</si>
  <si>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</si>
  <si>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</si>
  <si>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</si>
  <si>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</si>
  <si>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</si>
  <si>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</si>
  <si>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</si>
  <si>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</si>
  <si>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</si>
  <si>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</si>
  <si>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</si>
  <si>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</si>
  <si>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</si>
  <si>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</si>
  <si>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</si>
  <si>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</si>
  <si>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</si>
  <si>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</si>
  <si>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</si>
  <si>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</si>
  <si>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</si>
  <si>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</si>
  <si>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</si>
  <si>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</si>
  <si>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</si>
  <si>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</si>
  <si>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</si>
  <si>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</si>
  <si>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</si>
  <si>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</si>
  <si>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</si>
  <si>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</si>
  <si>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</si>
  <si>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</si>
  <si>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</si>
  <si>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</si>
  <si>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</si>
  <si>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</si>
  <si>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</si>
  <si>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</si>
  <si>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</si>
  <si>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</si>
  <si>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</si>
  <si>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</si>
  <si>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</si>
  <si>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</si>
  <si>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</si>
  <si>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</si>
  <si>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</si>
  <si>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</si>
  <si>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</si>
  <si>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</si>
  <si>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</si>
  <si>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</si>
  <si>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</si>
  <si>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</si>
  <si>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</si>
  <si>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</si>
  <si>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</si>
  <si>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</si>
  <si>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</si>
  <si>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</si>
  <si>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</si>
  <si>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</si>
  <si>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</si>
  <si>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</si>
  <si>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</si>
  <si>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</si>
  <si>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</si>
  <si>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</si>
  <si>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</si>
  <si>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</si>
  <si>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</si>
  <si>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</si>
  <si>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</si>
  <si>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</si>
  <si>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</si>
  <si>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</si>
  <si>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</si>
  <si>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</si>
  <si>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</si>
  <si>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</si>
  <si>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</si>
  <si>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</si>
  <si>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</si>
  <si>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</si>
  <si>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</si>
  <si>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</si>
  <si>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</si>
  <si>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</si>
  <si>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</si>
  <si>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</si>
  <si>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</si>
  <si>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</si>
  <si>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</si>
  <si>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</si>
  <si>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</si>
  <si>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</si>
  <si>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</si>
  <si>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</si>
  <si>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</si>
  <si>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</si>
  <si>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</si>
  <si>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</si>
  <si>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</si>
  <si>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</si>
  <si>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</si>
  <si>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</si>
  <si>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</si>
  <si>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</si>
  <si>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</si>
  <si>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</si>
  <si>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</si>
  <si>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</si>
  <si>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</si>
  <si>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</si>
  <si>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</si>
  <si>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</si>
  <si>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</si>
  <si>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</si>
  <si>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</si>
  <si>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</si>
  <si>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</si>
  <si>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</si>
  <si>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</si>
  <si>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</si>
  <si>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</si>
  <si>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</si>
  <si>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</si>
  <si>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</si>
  <si>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</si>
  <si>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</si>
  <si>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</si>
  <si>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</si>
  <si>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</si>
  <si>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</si>
  <si>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</si>
  <si>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</si>
  <si>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</si>
  <si>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</si>
  <si>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</si>
  <si>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</si>
  <si>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</si>
  <si>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</si>
  <si>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</si>
  <si>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</si>
  <si>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</si>
  <si>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</si>
  <si>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</si>
  <si>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</si>
  <si>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</si>
  <si>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</si>
  <si>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</si>
  <si>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</si>
  <si>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</si>
  <si>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</si>
  <si>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</si>
  <si>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</si>
  <si>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</si>
  <si>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</si>
  <si>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</si>
  <si>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</si>
  <si>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</si>
  <si>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</si>
  <si>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</si>
  <si>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</si>
  <si>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</si>
  <si>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</si>
  <si>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</si>
  <si>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</si>
  <si>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</si>
  <si>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</si>
  <si>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</si>
  <si>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</si>
  <si>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</si>
  <si>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</si>
  <si>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</si>
  <si>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</si>
  <si>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</si>
  <si>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</si>
  <si>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</si>
  <si>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</si>
  <si>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</si>
  <si>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</si>
  <si>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</si>
  <si>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</si>
  <si>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</si>
  <si>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</si>
  <si>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</si>
  <si>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</si>
  <si>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</si>
  <si>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</si>
  <si>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</si>
  <si>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</si>
  <si>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</si>
  <si>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</si>
  <si>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</si>
  <si>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</si>
  <si>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</si>
  <si>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</si>
  <si>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</si>
  <si>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</si>
  <si>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</si>
  <si>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</si>
  <si>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</si>
  <si>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</si>
  <si>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</si>
  <si>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</si>
  <si>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</si>
  <si>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</si>
  <si>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</si>
  <si>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</si>
  <si>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</si>
  <si>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</si>
  <si>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</si>
  <si>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</si>
  <si>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</si>
  <si>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</si>
  <si>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</si>
  <si>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</si>
  <si>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</si>
  <si>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</si>
  <si>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</si>
  <si>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</si>
  <si>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</si>
  <si>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</si>
  <si>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</si>
  <si>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</si>
  <si>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</si>
  <si>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</si>
  <si>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</si>
  <si>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</si>
  <si>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</si>
  <si>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</si>
  <si>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</si>
  <si>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</si>
  <si>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</si>
  <si>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</si>
  <si>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</si>
  <si>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</si>
  <si>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</si>
  <si>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</si>
  <si>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</si>
  <si>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</si>
  <si>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</si>
  <si>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</si>
  <si>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</si>
  <si>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</si>
  <si>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</si>
  <si>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</si>
  <si>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</si>
  <si>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</si>
  <si>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</si>
  <si>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</si>
  <si>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</si>
  <si>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</si>
  <si>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</si>
  <si>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</si>
  <si>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</si>
  <si>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</si>
  <si>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</si>
  <si>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</si>
  <si>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</si>
  <si>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</si>
  <si>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</si>
  <si>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</si>
  <si>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</si>
  <si>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</si>
  <si>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</si>
  <si>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</si>
  <si>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</si>
  <si>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</si>
  <si>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</si>
  <si>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</si>
  <si>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</si>
  <si>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</si>
  <si>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</si>
  <si>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</si>
  <si>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</si>
  <si>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</si>
  <si>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</si>
  <si>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</si>
  <si>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</si>
  <si>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</si>
  <si>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</si>
  <si>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</si>
  <si>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</si>
  <si>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</si>
  <si>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</si>
  <si>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</si>
  <si>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</si>
  <si>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</si>
  <si>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</si>
  <si>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</si>
  <si>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</si>
  <si>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</si>
  <si>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</si>
  <si>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</si>
  <si>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</si>
  <si>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</si>
  <si>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</si>
  <si>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</si>
  <si>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</si>
  <si>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</si>
  <si>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</si>
  <si>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</si>
  <si>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</si>
  <si>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</si>
  <si>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</si>
  <si>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</si>
  <si>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</si>
  <si>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</si>
  <si>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</si>
  <si>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</si>
  <si>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</si>
  <si>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</si>
  <si>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</si>
  <si>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</si>
  <si>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</si>
  <si>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</si>
  <si>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</si>
  <si>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</si>
  <si>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</si>
  <si>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</si>
  <si>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</si>
  <si>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</si>
  <si>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</si>
  <si>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</si>
  <si>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</si>
  <si>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</si>
  <si>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</si>
  <si>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</si>
  <si>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</si>
  <si>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</si>
  <si>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</si>
  <si>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</si>
  <si>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</si>
  <si>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</si>
  <si>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</si>
  <si>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</si>
  <si>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</si>
  <si>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</si>
  <si>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</si>
  <si>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</si>
  <si>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</si>
  <si>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</si>
  <si>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</si>
  <si>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</si>
  <si>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</si>
  <si>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</si>
  <si>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</si>
  <si>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</si>
  <si>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</si>
  <si>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</si>
  <si>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</si>
  <si>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</si>
  <si>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</si>
  <si>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</si>
  <si>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</si>
  <si>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</si>
  <si>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</si>
  <si>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</si>
  <si>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</si>
  <si>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</si>
  <si>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</si>
  <si>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</si>
  <si>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</si>
  <si>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</si>
  <si>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</si>
  <si>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</si>
  <si>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</si>
  <si>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</si>
  <si>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</si>
  <si>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</si>
  <si>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</si>
  <si>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</si>
  <si>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</si>
  <si>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</si>
  <si>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</si>
  <si>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</si>
  <si>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</si>
  <si>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</si>
  <si>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</si>
  <si>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</si>
  <si>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</si>
  <si>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</si>
  <si>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</si>
  <si>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</si>
  <si>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</si>
  <si>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</si>
  <si>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</si>
  <si>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</si>
  <si>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</si>
  <si>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</si>
  <si>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</si>
  <si>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</si>
  <si>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</si>
  <si>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</si>
  <si>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</si>
  <si>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</si>
  <si>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</si>
  <si>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</si>
  <si>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</si>
  <si>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</si>
  <si>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</si>
  <si>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</si>
  <si>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</si>
  <si>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</si>
  <si>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</si>
  <si>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</si>
  <si>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</si>
  <si>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</si>
  <si>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</si>
  <si>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</si>
  <si>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</si>
  <si>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</si>
  <si>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</si>
  <si>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</si>
  <si>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</si>
  <si>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</si>
  <si>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</si>
  <si>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</si>
  <si>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</si>
  <si>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</si>
  <si>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</si>
  <si>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</si>
  <si>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</si>
  <si>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</si>
  <si>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</si>
  <si>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</si>
  <si>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</si>
  <si>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</si>
  <si>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</si>
  <si>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</si>
  <si>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</si>
  <si>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</si>
  <si>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</si>
  <si>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</si>
  <si>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</si>
  <si>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</si>
  <si>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</si>
  <si>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</si>
  <si>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</si>
  <si>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</si>
  <si>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</si>
  <si>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</si>
  <si>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</si>
  <si>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</si>
  <si>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</si>
  <si>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</si>
  <si>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</si>
  <si>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</si>
  <si>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</si>
  <si>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</si>
  <si>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</si>
  <si>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</si>
  <si>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</si>
  <si>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</si>
  <si>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</si>
  <si>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</si>
  <si>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</si>
  <si>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</si>
  <si>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</si>
  <si>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</si>
  <si>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</si>
  <si>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</si>
  <si>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</si>
  <si>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</si>
  <si>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</si>
  <si>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</si>
  <si>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</si>
  <si>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</si>
  <si>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</si>
  <si>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</si>
  <si>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</si>
  <si>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</si>
  <si>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</si>
  <si>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</si>
  <si>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</si>
  <si>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</si>
  <si>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</si>
  <si>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</si>
  <si>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</si>
  <si>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</si>
  <si>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</si>
  <si>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</si>
  <si>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</si>
  <si>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</si>
  <si>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</si>
  <si>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</si>
  <si>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</si>
  <si>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</si>
  <si>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</si>
  <si>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</si>
  <si>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</si>
  <si>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</si>
  <si>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</si>
  <si>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</si>
  <si>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</si>
  <si>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</si>
  <si>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</si>
  <si>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</si>
  <si>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</si>
  <si>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</si>
  <si>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</si>
  <si>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</si>
  <si>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</si>
  <si>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</si>
  <si>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</si>
  <si>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</si>
  <si>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</si>
  <si>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</si>
  <si>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</si>
  <si>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</si>
  <si>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</si>
  <si>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</si>
  <si>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</si>
  <si>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</si>
  <si>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</si>
  <si>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</si>
  <si>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</si>
  <si>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</si>
  <si>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</si>
  <si>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</si>
  <si>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</si>
  <si>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</si>
  <si>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</si>
  <si>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</si>
  <si>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</si>
  <si>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</si>
  <si>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</si>
  <si>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</si>
  <si>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</si>
  <si>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</si>
  <si>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</si>
  <si>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</si>
  <si>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</si>
  <si>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</si>
  <si>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</si>
  <si>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</si>
  <si>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</si>
  <si>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</si>
  <si>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</si>
  <si>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</si>
  <si>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</si>
  <si>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</si>
  <si>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</si>
  <si>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</si>
  <si>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</si>
  <si>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</si>
  <si>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</si>
  <si>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</si>
  <si>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</si>
  <si>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</si>
  <si>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</si>
  <si>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</si>
  <si>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</si>
  <si>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</si>
  <si>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</si>
  <si>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</si>
  <si>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</si>
  <si>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</si>
  <si>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</si>
  <si>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</si>
  <si>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</si>
  <si>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</si>
  <si>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</si>
  <si>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</si>
  <si>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</si>
  <si>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</si>
  <si>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</si>
  <si>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</si>
  <si>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</si>
  <si>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</si>
  <si>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</si>
  <si>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</si>
  <si>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</si>
  <si>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</si>
  <si>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</si>
  <si>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</si>
  <si>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</si>
  <si>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</si>
  <si>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</si>
  <si>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</si>
  <si>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</si>
  <si>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</si>
  <si>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</si>
  <si>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</si>
  <si>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</si>
  <si>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</si>
  <si>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</si>
  <si>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</si>
  <si>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</si>
  <si>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</si>
  <si>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</si>
  <si>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</si>
  <si>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</si>
  <si>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</si>
  <si>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</si>
  <si>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</si>
  <si>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</si>
  <si>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</si>
  <si>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</si>
  <si>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</si>
  <si>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</si>
  <si>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</si>
  <si>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</si>
  <si>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</si>
  <si>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</si>
  <si>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</si>
  <si>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</si>
  <si>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</si>
  <si>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</si>
  <si>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</si>
  <si>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</si>
  <si>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</si>
  <si>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</si>
  <si>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</si>
  <si>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</si>
  <si>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</si>
  <si>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</si>
  <si>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</si>
  <si>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</si>
  <si>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</si>
  <si>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</si>
  <si>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</si>
  <si>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</si>
  <si>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</si>
  <si>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</si>
  <si>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</si>
  <si>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</si>
  <si>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</si>
  <si>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</si>
  <si>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</si>
  <si>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</si>
  <si>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</si>
  <si>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</si>
  <si>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</si>
  <si>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</si>
  <si>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</si>
  <si>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</si>
  <si>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</si>
  <si>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</si>
  <si>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</si>
  <si>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</si>
  <si>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</si>
  <si>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</si>
  <si>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</si>
  <si>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</si>
  <si>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</si>
  <si>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</si>
  <si>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</si>
  <si>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</si>
  <si>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</si>
  <si>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</si>
  <si>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</si>
  <si>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</si>
  <si>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</si>
  <si>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</si>
  <si>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</si>
  <si>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</si>
  <si>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</si>
  <si>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</si>
  <si>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</si>
  <si>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</si>
  <si>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</si>
  <si>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</si>
  <si>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</si>
  <si>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</si>
  <si>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</si>
  <si>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</si>
  <si>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</si>
  <si>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</si>
  <si>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</si>
  <si>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</si>
  <si>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</si>
  <si>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</si>
  <si>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</si>
  <si>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</si>
  <si>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</si>
  <si>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</si>
  <si>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</si>
  <si>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</si>
  <si>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</si>
  <si>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</si>
  <si>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</si>
  <si>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</si>
  <si>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</si>
  <si>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</si>
  <si>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</si>
  <si>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</si>
  <si>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</si>
  <si>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</si>
  <si>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</si>
  <si>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</si>
  <si>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</si>
  <si>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</si>
  <si>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</si>
  <si>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</si>
  <si>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</si>
  <si>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</si>
  <si>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</si>
  <si>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</si>
  <si>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</si>
  <si>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</si>
  <si>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</si>
  <si>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</si>
  <si>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</si>
  <si>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</si>
  <si>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</si>
  <si>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</si>
  <si>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</si>
  <si>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</si>
  <si>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</si>
  <si>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</si>
  <si>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</si>
  <si>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</si>
  <si>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</si>
  <si>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</si>
  <si>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</si>
  <si>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</si>
  <si>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</si>
  <si>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</si>
  <si>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</si>
  <si>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</si>
  <si>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</si>
  <si>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</si>
  <si>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</si>
  <si>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</si>
  <si>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</si>
  <si>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</si>
  <si>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</si>
  <si>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</si>
  <si>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</si>
  <si>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</si>
  <si>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</si>
  <si>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</si>
  <si>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</si>
  <si>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</si>
  <si>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</si>
  <si>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</si>
  <si>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</si>
  <si>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</si>
  <si>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</si>
  <si>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</si>
  <si>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</si>
  <si>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</si>
  <si>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</si>
  <si>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</si>
  <si>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</si>
  <si>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</si>
  <si>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</si>
  <si>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</si>
  <si>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</si>
  <si>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</si>
  <si>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</si>
  <si>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</si>
  <si>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</si>
  <si>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</si>
  <si>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</si>
  <si>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</si>
  <si>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</si>
  <si>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</si>
  <si>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</si>
  <si>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</si>
  <si>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</si>
  <si>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</si>
  <si>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</si>
  <si>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</si>
  <si>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</si>
  <si>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</si>
  <si>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</si>
  <si>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</si>
  <si>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</si>
  <si>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</si>
  <si>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</si>
  <si>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</si>
  <si>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</si>
  <si>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</si>
  <si>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</si>
  <si>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</si>
  <si>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</si>
  <si>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</si>
  <si>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</si>
  <si>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</si>
  <si>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</si>
  <si>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</si>
  <si>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</si>
  <si>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</si>
  <si>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</si>
  <si>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</si>
  <si>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</si>
  <si>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</si>
  <si>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</si>
  <si>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</si>
  <si>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</si>
  <si>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</si>
  <si>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</si>
  <si>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</si>
  <si>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</si>
  <si>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</si>
  <si>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</si>
  <si>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</si>
  <si>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</si>
  <si>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</si>
  <si>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</si>
  <si>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</si>
  <si>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</si>
  <si>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</si>
  <si>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</si>
  <si>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</si>
  <si>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</si>
  <si>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</si>
  <si>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</si>
  <si>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</si>
  <si>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</si>
  <si>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</si>
  <si>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</si>
  <si>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</si>
  <si>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</si>
  <si>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</si>
  <si>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</si>
  <si>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</si>
  <si>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</si>
  <si>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</si>
  <si>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</si>
  <si>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</si>
  <si>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</si>
  <si>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</si>
  <si>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</si>
  <si>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</si>
  <si>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</si>
  <si>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</si>
  <si>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</si>
  <si>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</si>
  <si>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</si>
  <si>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</si>
  <si>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</si>
  <si>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</si>
  <si>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</si>
  <si>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</si>
  <si>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</si>
  <si>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</si>
  <si>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</si>
  <si>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</si>
  <si>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</si>
  <si>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</si>
  <si>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</si>
  <si>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</si>
  <si>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</si>
  <si>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</si>
  <si>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</si>
  <si>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</si>
  <si>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</si>
  <si>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</si>
  <si>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</si>
  <si>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</si>
  <si>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</si>
  <si>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</si>
  <si>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</si>
  <si>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</si>
  <si>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</si>
  <si>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</si>
  <si>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</si>
  <si>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</si>
  <si>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</si>
  <si>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</si>
  <si>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</si>
  <si>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</si>
  <si>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</si>
  <si>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</si>
  <si>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</si>
  <si>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</si>
  <si>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</si>
  <si>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</si>
  <si>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</si>
  <si>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</si>
  <si>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</si>
  <si>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</si>
  <si>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</si>
  <si>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</si>
  <si>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</si>
  <si>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</si>
  <si>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</si>
  <si>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</si>
  <si>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</si>
  <si>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</si>
  <si>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</si>
  <si>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</si>
  <si>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</si>
  <si>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</si>
  <si>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</si>
  <si>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</si>
  <si>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</si>
  <si>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</si>
  <si>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</si>
  <si>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</si>
  <si>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</si>
  <si>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</si>
  <si>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</si>
  <si>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</si>
  <si>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</si>
  <si>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</si>
  <si>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</si>
  <si>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</si>
  <si>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</si>
  <si>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</si>
  <si>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</si>
  <si>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</si>
  <si>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</si>
  <si>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</si>
  <si>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</si>
  <si>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</si>
  <si>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</si>
  <si>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</si>
  <si>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</si>
  <si>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</si>
  <si>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</si>
  <si>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</si>
  <si>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</si>
  <si>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</si>
  <si>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</si>
  <si>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</si>
  <si>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</si>
  <si>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</si>
  <si>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</si>
  <si>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</si>
  <si>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</si>
  <si>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</si>
  <si>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</si>
  <si>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</si>
  <si>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</si>
  <si>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</si>
  <si>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</si>
  <si>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</si>
  <si>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</si>
  <si>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</si>
  <si>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</si>
  <si>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</si>
  <si>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</si>
  <si>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</si>
  <si>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</si>
  <si>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</si>
  <si>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</si>
  <si>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</si>
  <si>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</si>
  <si>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</si>
  <si>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</si>
  <si>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</si>
  <si>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</si>
  <si>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</si>
  <si>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</si>
  <si>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</si>
  <si>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</si>
  <si>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</si>
  <si>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</si>
  <si>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</si>
  <si>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</si>
  <si>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</si>
  <si>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</si>
  <si>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</si>
  <si>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</si>
  <si>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</si>
  <si>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</si>
  <si>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</si>
  <si>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</si>
  <si>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</si>
  <si>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</si>
  <si>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</si>
  <si>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</si>
  <si>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</si>
  <si>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</si>
  <si>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</si>
  <si>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</si>
  <si>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</si>
  <si>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</si>
  <si>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</si>
  <si>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</si>
  <si>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</si>
  <si>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</si>
  <si>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</si>
  <si>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</si>
  <si>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</si>
  <si>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</si>
  <si>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</si>
  <si>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</si>
  <si>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</si>
  <si>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</si>
  <si>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</si>
  <si>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</si>
  <si>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</si>
  <si>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</si>
  <si>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</si>
  <si>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</si>
  <si>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</si>
  <si>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</si>
  <si>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</si>
  <si>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</si>
  <si>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</si>
  <si>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</si>
  <si>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</si>
  <si>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</si>
  <si>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</si>
  <si>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</si>
  <si>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</si>
  <si>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</si>
  <si>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</si>
  <si>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</si>
  <si>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</si>
  <si>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</si>
  <si>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</si>
  <si>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</si>
  <si>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</si>
  <si>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</si>
  <si>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</si>
  <si>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</si>
  <si>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</si>
  <si>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</si>
  <si>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</si>
  <si>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</si>
  <si>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</si>
  <si>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</si>
  <si>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</si>
  <si>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</si>
  <si>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</si>
  <si>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</si>
  <si>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</si>
  <si>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</si>
  <si>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</si>
  <si>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</si>
  <si>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</si>
  <si>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</si>
  <si>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</si>
  <si>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</si>
  <si>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</si>
  <si>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</si>
  <si>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</si>
  <si>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</si>
  <si>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</si>
  <si>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</si>
  <si>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</si>
  <si>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</si>
  <si>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</si>
  <si>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</si>
  <si>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</si>
  <si>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</si>
  <si>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</si>
  <si>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</si>
  <si>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</si>
  <si>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</si>
  <si>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</si>
  <si>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</si>
  <si>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</si>
  <si>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</si>
  <si>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</si>
  <si>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</si>
  <si>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</si>
  <si>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</si>
  <si>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</si>
  <si>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</si>
  <si>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</si>
  <si>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</si>
  <si>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</si>
  <si>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</si>
  <si>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</si>
  <si>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</si>
  <si>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</si>
  <si>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</si>
  <si>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</si>
  <si>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</si>
  <si>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</si>
  <si>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</si>
  <si>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</si>
  <si>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</si>
  <si>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</si>
  <si>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</si>
  <si>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</si>
  <si>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</si>
  <si>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</si>
  <si>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</si>
  <si>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</si>
  <si>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</si>
  <si>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</si>
  <si>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</si>
  <si>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</si>
  <si>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</si>
  <si>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</si>
  <si>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</si>
  <si>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</si>
  <si>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</si>
  <si>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</si>
  <si>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</si>
  <si>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</si>
  <si>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</si>
  <si>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</si>
  <si>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</si>
  <si>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</si>
  <si>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</si>
  <si>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</si>
  <si>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</si>
  <si>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</si>
  <si>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</si>
  <si>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</si>
  <si>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</si>
  <si>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</si>
  <si>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</si>
  <si>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</si>
  <si>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</si>
  <si>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</si>
  <si>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</si>
  <si>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</si>
  <si>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</si>
  <si>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</si>
  <si>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</si>
  <si>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</si>
  <si>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</si>
  <si>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</si>
  <si>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</si>
  <si>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</si>
  <si>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</si>
  <si>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</si>
  <si>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</si>
  <si>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</si>
  <si>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</si>
  <si>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</si>
  <si>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</si>
  <si>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</si>
  <si>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</si>
  <si>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</si>
  <si>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</si>
  <si>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</si>
  <si>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</si>
  <si>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</si>
  <si>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</si>
  <si>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</si>
  <si>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</si>
  <si>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</si>
  <si>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</si>
  <si>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</si>
  <si>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</si>
  <si>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</si>
  <si>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</si>
  <si>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</si>
  <si>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</si>
  <si>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</si>
  <si>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</si>
  <si>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</si>
  <si>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</si>
  <si>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</si>
  <si>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</si>
  <si>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</si>
  <si>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</si>
  <si>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</si>
  <si>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</si>
  <si>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</si>
  <si>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</si>
  <si>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</si>
  <si>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</si>
  <si>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</si>
  <si>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</si>
  <si>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</si>
  <si>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</si>
  <si>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</si>
  <si>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</si>
  <si>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</si>
  <si>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</si>
  <si>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</si>
  <si>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</si>
  <si>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</si>
  <si>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</si>
  <si>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</si>
  <si>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</si>
  <si>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</si>
  <si>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</si>
  <si>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</si>
  <si>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</si>
  <si>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</si>
  <si>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</si>
  <si>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</si>
  <si>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</si>
  <si>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</si>
  <si>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</si>
  <si>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</si>
  <si>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</si>
  <si>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</si>
  <si>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</si>
  <si>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</si>
  <si>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</si>
  <si>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</si>
  <si>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</si>
  <si>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</si>
  <si>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</si>
  <si>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</si>
  <si>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</si>
  <si>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</si>
  <si>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</si>
  <si>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</si>
  <si>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</si>
  <si>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</si>
  <si>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</si>
  <si>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</si>
  <si>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</si>
  <si>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</si>
  <si>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</si>
  <si>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</si>
  <si>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</si>
  <si>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</si>
  <si>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</si>
  <si>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</si>
  <si>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</si>
  <si>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</si>
  <si>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</si>
  <si>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</si>
  <si>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</si>
  <si>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</si>
  <si>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</si>
  <si>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</si>
  <si>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</si>
  <si>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</si>
  <si>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</si>
  <si>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</si>
  <si>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</si>
  <si>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</si>
  <si>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</si>
  <si>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</si>
  <si>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</si>
  <si>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</si>
  <si>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</si>
  <si>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</si>
  <si>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</si>
  <si>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</si>
  <si>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</si>
  <si>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</si>
  <si>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</si>
  <si>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</si>
  <si>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</si>
  <si>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</si>
  <si>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</si>
  <si>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</si>
  <si>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</si>
  <si>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</si>
  <si>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</si>
  <si>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</si>
  <si>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</si>
  <si>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</si>
  <si>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</si>
  <si>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</si>
  <si>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</si>
  <si>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</si>
  <si>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</si>
  <si>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</si>
  <si>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</si>
  <si>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</si>
  <si>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</si>
  <si>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</si>
  <si>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</si>
  <si>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</si>
  <si>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</si>
  <si>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</si>
  <si>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</si>
  <si>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</si>
  <si>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</si>
  <si>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</si>
  <si>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</si>
  <si>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</si>
  <si>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</si>
  <si>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</si>
  <si>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</si>
  <si>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</si>
  <si>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</si>
  <si>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</si>
  <si>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</si>
  <si>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</si>
  <si>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</si>
  <si>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</si>
  <si>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</si>
  <si>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</si>
  <si>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</si>
  <si>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</si>
  <si>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</si>
  <si>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</si>
  <si>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</si>
  <si>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</si>
  <si>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</si>
  <si>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</si>
  <si>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</si>
  <si>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</si>
  <si>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</si>
  <si>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</si>
  <si>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</si>
  <si>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</si>
  <si>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</si>
  <si>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</si>
  <si>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</si>
  <si>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</si>
  <si>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</si>
  <si>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</si>
  <si>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</si>
  <si>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</si>
  <si>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</si>
  <si>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</si>
  <si>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</si>
  <si>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</si>
  <si>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</si>
  <si>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</si>
  <si>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</si>
  <si>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</si>
  <si>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</si>
  <si>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</si>
  <si>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</si>
  <si>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</si>
  <si>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</si>
  <si>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</si>
  <si>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</si>
  <si>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</si>
  <si>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</si>
  <si>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</si>
  <si>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</si>
  <si>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</si>
  <si>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</si>
  <si>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</si>
  <si>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</si>
  <si>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</si>
  <si>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</si>
  <si>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</si>
  <si>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</si>
  <si>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</si>
  <si>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</si>
  <si>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</si>
  <si>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</si>
  <si>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</si>
  <si>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</si>
  <si>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</si>
  <si>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</si>
  <si>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</si>
  <si>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</si>
  <si>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</si>
  <si>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</si>
  <si>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</si>
  <si>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</si>
  <si>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</si>
  <si>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</si>
  <si>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</si>
  <si>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</si>
  <si>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</si>
  <si>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</si>
  <si>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</si>
  <si>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</si>
  <si>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</si>
  <si>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</si>
  <si>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</si>
  <si>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</si>
  <si>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</si>
  <si>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</si>
  <si>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</si>
  <si>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</si>
  <si>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</si>
  <si>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</si>
  <si>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</si>
  <si>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</si>
  <si>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</si>
  <si>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</si>
  <si>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</si>
  <si>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</si>
  <si>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</si>
  <si>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</si>
  <si>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</si>
  <si>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</si>
  <si>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</si>
  <si>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</si>
  <si>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</si>
  <si>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</si>
  <si>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</si>
  <si>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</si>
  <si>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</si>
  <si>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</si>
  <si>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</si>
  <si>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</si>
  <si>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</si>
  <si>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</si>
  <si>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</si>
  <si>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</si>
  <si>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</si>
  <si>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</si>
  <si>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</si>
  <si>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</si>
  <si>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</si>
  <si>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</si>
  <si>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</si>
  <si>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</si>
  <si>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</si>
  <si>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</si>
  <si>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</si>
  <si>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</si>
  <si>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</si>
  <si>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</si>
  <si>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</si>
  <si>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</si>
  <si>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</si>
  <si>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</si>
  <si>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</si>
  <si>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</si>
  <si>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</si>
  <si>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</si>
  <si>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</si>
  <si>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</si>
  <si>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</si>
  <si>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</si>
  <si>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</si>
  <si>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</si>
  <si>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</si>
  <si>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</si>
  <si>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</si>
  <si>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</si>
  <si>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</si>
  <si>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</si>
  <si>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</si>
  <si>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</si>
  <si>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</si>
  <si>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</si>
  <si>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</si>
  <si>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</si>
  <si>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</si>
  <si>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</si>
  <si>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</si>
  <si>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</si>
  <si>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</si>
  <si>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</si>
  <si>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</si>
  <si>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</si>
  <si>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</si>
  <si>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</si>
  <si>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</si>
  <si>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</si>
  <si>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</si>
  <si>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</si>
  <si>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</si>
  <si>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</si>
  <si>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</si>
  <si>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</si>
  <si>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</si>
  <si>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</si>
  <si>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</si>
  <si>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</si>
  <si>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</si>
  <si>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</si>
  <si>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</si>
  <si>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</si>
  <si>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</si>
  <si>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</si>
  <si>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</si>
  <si>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</si>
  <si>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</si>
  <si>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</si>
  <si>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</si>
  <si>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</si>
  <si>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</si>
  <si>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</si>
  <si>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</si>
  <si>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</si>
  <si>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</si>
  <si>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</si>
  <si>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</si>
  <si>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</si>
  <si>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</si>
  <si>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</si>
  <si>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</si>
  <si>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</si>
  <si>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</si>
  <si>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</si>
  <si>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</si>
  <si>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</si>
  <si>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</si>
  <si>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</si>
  <si>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</si>
  <si>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</si>
  <si>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</si>
  <si>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</si>
  <si>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</si>
  <si>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</si>
  <si>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</si>
  <si>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</si>
  <si>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</si>
  <si>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</si>
  <si>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</si>
  <si>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</si>
  <si>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</si>
  <si>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</si>
  <si>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</si>
  <si>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</si>
  <si>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</si>
  <si>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</si>
  <si>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</si>
  <si>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</si>
  <si>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</si>
  <si>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</si>
  <si>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</si>
  <si>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</si>
  <si>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</si>
  <si>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</si>
  <si>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</si>
  <si>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</si>
  <si>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</si>
  <si>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</si>
  <si>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</si>
  <si>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</si>
  <si>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</si>
  <si>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</si>
  <si>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</si>
  <si>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</si>
  <si>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</si>
  <si>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</si>
  <si>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</si>
  <si>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</si>
  <si>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</si>
  <si>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</si>
  <si>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</si>
  <si>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</si>
  <si>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</si>
  <si>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</si>
  <si>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</si>
  <si>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</si>
  <si>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</si>
  <si>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</si>
  <si>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</si>
  <si>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</si>
  <si>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</si>
  <si>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</si>
  <si>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</si>
  <si>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</si>
  <si>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</si>
  <si>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</si>
  <si>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</si>
  <si>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</si>
  <si>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</si>
  <si>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</si>
  <si>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</si>
  <si>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</si>
  <si>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</si>
  <si>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</si>
  <si>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</si>
  <si>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</si>
  <si>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</si>
  <si>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</si>
  <si>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</si>
  <si>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</si>
  <si>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</si>
  <si>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</si>
  <si>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</si>
  <si>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</si>
  <si>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</si>
  <si>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</si>
  <si>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</si>
  <si>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</si>
  <si>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</si>
  <si>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</si>
  <si>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</si>
  <si>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</si>
  <si>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</si>
  <si>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</si>
  <si>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</si>
  <si>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</si>
  <si>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</si>
  <si>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</si>
  <si>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</si>
  <si>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</si>
  <si>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</si>
  <si>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</si>
  <si>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</si>
  <si>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</si>
  <si>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</si>
  <si>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</si>
  <si>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</si>
  <si>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</si>
  <si>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</si>
  <si>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</si>
  <si>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</si>
  <si>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</si>
  <si>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</si>
  <si>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</si>
  <si>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</si>
  <si>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</si>
  <si>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</si>
  <si>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</si>
  <si>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</si>
  <si>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</si>
  <si>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</si>
  <si>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</si>
  <si>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</si>
  <si>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</si>
  <si>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</si>
  <si>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</si>
  <si>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</si>
  <si>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</si>
  <si>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</si>
  <si>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</si>
  <si>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</si>
  <si>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</si>
  <si>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</si>
  <si>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</si>
  <si>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</si>
  <si>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</si>
  <si>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</si>
  <si>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</si>
  <si>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</si>
  <si>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</si>
  <si>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</si>
  <si>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</si>
  <si>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</si>
  <si>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</si>
  <si>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</si>
  <si>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</si>
  <si>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</si>
  <si>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</si>
  <si>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</si>
  <si>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</si>
  <si>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</si>
  <si>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</si>
  <si>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</si>
  <si>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</si>
  <si>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</si>
  <si>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</si>
  <si>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</si>
  <si>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</si>
  <si>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</si>
  <si>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</si>
  <si>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</si>
  <si>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</si>
  <si>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</si>
  <si>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</si>
  <si>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</si>
  <si>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</si>
  <si>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</si>
  <si>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</si>
  <si>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</si>
  <si>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</si>
  <si>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</si>
  <si>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</si>
  <si>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</si>
  <si>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</si>
  <si>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</si>
  <si>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</si>
  <si>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</si>
  <si>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</si>
  <si>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</si>
  <si>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</si>
  <si>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</si>
  <si>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</si>
  <si>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</si>
  <si>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</si>
  <si>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</si>
  <si>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</si>
  <si>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</si>
  <si>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</si>
  <si>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</si>
  <si>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</si>
  <si>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</si>
  <si>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</si>
  <si>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</si>
  <si>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</si>
  <si>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</si>
  <si>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</si>
  <si>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</si>
  <si>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</si>
  <si>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</si>
  <si>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</si>
  <si>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</si>
  <si>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</si>
  <si>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</si>
  <si>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</si>
  <si>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</si>
  <si>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</si>
  <si>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</si>
  <si>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</si>
  <si>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</si>
  <si>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</si>
  <si>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</si>
  <si>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</si>
  <si>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</si>
  <si>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</si>
  <si>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</si>
  <si>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</si>
  <si>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</si>
  <si>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</si>
  <si>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</si>
  <si>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</si>
  <si>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</si>
  <si>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</si>
  <si>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</si>
  <si>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</si>
  <si>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</si>
  <si>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</si>
  <si>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</si>
  <si>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</si>
  <si>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</si>
  <si>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</si>
  <si>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</si>
  <si>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</si>
  <si>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</si>
  <si>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</si>
  <si>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</si>
  <si>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</si>
  <si>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</si>
  <si>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</si>
  <si>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</si>
  <si>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</si>
  <si>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</si>
  <si>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</si>
  <si>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</si>
  <si>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</si>
  <si>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</si>
  <si>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</si>
  <si>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</si>
  <si>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</si>
  <si>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</si>
  <si>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</si>
  <si>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</si>
  <si>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</si>
  <si>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</si>
  <si>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</si>
  <si>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</si>
  <si>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</si>
  <si>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</si>
  <si>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</si>
  <si>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</si>
  <si>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</si>
  <si>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</si>
  <si>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</si>
  <si>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</si>
  <si>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</si>
  <si>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</si>
  <si>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</si>
  <si>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</si>
  <si>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</si>
  <si>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</si>
  <si>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</si>
  <si>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</si>
  <si>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</si>
  <si>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</si>
  <si>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</si>
  <si>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</si>
  <si>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</si>
  <si>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</si>
  <si>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</si>
  <si>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</si>
  <si>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</si>
  <si>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</si>
  <si>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</si>
  <si>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</si>
  <si>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</si>
  <si>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</si>
  <si>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</si>
  <si>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</si>
  <si>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</si>
  <si>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</si>
  <si>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</si>
  <si>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</si>
  <si>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</si>
  <si>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</si>
  <si>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</si>
  <si>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</si>
  <si>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</si>
  <si>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</si>
  <si>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</si>
  <si>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</si>
  <si>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</si>
  <si>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</si>
  <si>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</si>
  <si>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</si>
  <si>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</si>
  <si>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</si>
  <si>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</si>
  <si>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</si>
  <si>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</si>
  <si>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</si>
  <si>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</si>
  <si>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</si>
  <si>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</si>
  <si>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</si>
  <si>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</si>
  <si>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</si>
  <si>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</si>
  <si>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</si>
  <si>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</si>
  <si>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</si>
  <si>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</si>
  <si>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</si>
  <si>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</si>
  <si>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</si>
  <si>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</si>
  <si>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</si>
  <si>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</si>
  <si>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</si>
  <si>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</si>
  <si>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</si>
  <si>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</si>
  <si>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</si>
  <si>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</si>
  <si>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</si>
  <si>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</si>
  <si>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</si>
  <si>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</si>
  <si>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</si>
  <si>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</si>
  <si>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</si>
  <si>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</si>
  <si>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</si>
  <si>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</si>
  <si>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</si>
  <si>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</si>
  <si>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</si>
  <si>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</si>
  <si>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</si>
  <si>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</si>
  <si>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</si>
  <si>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</si>
  <si>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</si>
  <si>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</si>
  <si>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</si>
  <si>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</si>
  <si>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</si>
  <si>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</si>
  <si>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</si>
  <si>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</si>
  <si>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</si>
  <si>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</si>
  <si>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</si>
  <si>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</si>
  <si>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</si>
  <si>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</si>
  <si>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</si>
  <si>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</si>
  <si>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</si>
  <si>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</si>
  <si>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</si>
  <si>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</si>
  <si>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</si>
  <si>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</si>
  <si>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</si>
  <si>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</si>
  <si>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</si>
  <si>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</si>
  <si>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</si>
  <si>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</si>
  <si>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</si>
  <si>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</si>
  <si>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</si>
  <si>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</si>
  <si>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</si>
  <si>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</si>
  <si>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</si>
  <si>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</si>
  <si>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</si>
  <si>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</si>
  <si>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</si>
  <si>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</si>
  <si>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</si>
  <si>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</si>
  <si>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</si>
  <si>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</si>
  <si>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</si>
  <si>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</si>
  <si>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</si>
  <si>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</si>
  <si>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</si>
  <si>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</si>
  <si>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</si>
  <si>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</si>
  <si>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</si>
  <si>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</si>
  <si>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</si>
  <si>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</si>
  <si>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</si>
  <si>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</si>
  <si>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</si>
  <si>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</si>
  <si>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</si>
  <si>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</si>
  <si>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</si>
  <si>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</si>
  <si>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</si>
  <si>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</si>
  <si>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</si>
  <si>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</si>
  <si>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</si>
  <si>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</si>
  <si>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</si>
  <si>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</si>
  <si>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</si>
  <si>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</si>
  <si>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</si>
  <si>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</si>
  <si>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</si>
  <si>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</si>
  <si>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</si>
  <si>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</si>
  <si>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</si>
  <si>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</si>
  <si>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</si>
  <si>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</si>
  <si>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</si>
  <si>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</si>
  <si>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</si>
  <si>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</si>
  <si>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</si>
  <si>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</si>
  <si>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</si>
  <si>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</si>
  <si>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</si>
  <si>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</si>
  <si>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</si>
  <si>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</si>
  <si>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</si>
  <si>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</si>
  <si>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</si>
  <si>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</si>
  <si>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</si>
  <si>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</si>
  <si>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</si>
  <si>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</si>
  <si>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</si>
  <si>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</si>
  <si>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</si>
  <si>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</si>
  <si>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</si>
  <si>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</si>
  <si>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</si>
  <si>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</si>
  <si>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</si>
  <si>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</si>
  <si>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</si>
  <si>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</si>
  <si>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</si>
  <si>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</si>
  <si>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</si>
  <si>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</si>
  <si>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</si>
  <si>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</si>
  <si>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</si>
  <si>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</si>
  <si>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</si>
  <si>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</si>
  <si>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</si>
  <si>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</si>
  <si>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</si>
  <si>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</si>
  <si>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</si>
  <si>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</si>
  <si>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</si>
  <si>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</si>
  <si>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</si>
  <si>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</si>
  <si>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</si>
  <si>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</si>
  <si>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</si>
  <si>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</si>
  <si>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</si>
  <si>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</si>
  <si>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</si>
  <si>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</si>
  <si>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</si>
  <si>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</si>
  <si>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</si>
  <si>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</si>
  <si>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</si>
  <si>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</si>
  <si>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</si>
  <si>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</si>
  <si>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</si>
  <si>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</si>
  <si>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</si>
  <si>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</si>
  <si>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</si>
  <si>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</si>
  <si>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</si>
  <si>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</si>
  <si>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</si>
  <si>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</si>
  <si>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</si>
  <si>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</si>
  <si>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</si>
  <si>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</si>
  <si>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</si>
  <si>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</si>
  <si>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</si>
  <si>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</si>
  <si>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</si>
  <si>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</si>
  <si>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</si>
  <si>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</si>
  <si>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</si>
  <si>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</si>
  <si>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</si>
  <si>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</si>
  <si>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</si>
  <si>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</si>
  <si>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</si>
  <si>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</si>
  <si>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</si>
  <si>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</si>
  <si>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</si>
  <si>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</si>
  <si>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</si>
  <si>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</si>
  <si>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</si>
  <si>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</si>
  <si>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</si>
  <si>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</si>
  <si>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</si>
  <si>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</si>
  <si>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</si>
  <si>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</si>
  <si>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</si>
  <si>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</si>
  <si>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</si>
  <si>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</si>
  <si>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</si>
  <si>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</si>
  <si>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</si>
  <si>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</si>
  <si>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</si>
  <si>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</si>
  <si>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</si>
  <si>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</si>
  <si>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</si>
  <si>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</si>
  <si>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</si>
  <si>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</si>
  <si>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</si>
  <si>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</si>
  <si>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</si>
  <si>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</si>
  <si>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</si>
  <si>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</si>
  <si>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</si>
  <si>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</si>
  <si>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</si>
  <si>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</si>
  <si>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</si>
  <si>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</si>
  <si>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</si>
  <si>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</si>
  <si>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</si>
  <si>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</si>
  <si>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</si>
  <si>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</si>
  <si>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</si>
  <si>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</si>
  <si>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</si>
  <si>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</si>
  <si>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</si>
  <si>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</si>
  <si>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</si>
  <si>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</si>
  <si>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</si>
  <si>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</si>
  <si>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</si>
  <si>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</si>
  <si>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</si>
  <si>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</si>
  <si>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</si>
  <si>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</si>
  <si>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</si>
  <si>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</si>
  <si>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</si>
  <si>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</si>
  <si>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</si>
  <si>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</si>
  <si>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</si>
  <si>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</si>
  <si>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</si>
  <si>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</si>
  <si>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</si>
  <si>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</si>
  <si>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</si>
  <si>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</si>
  <si>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</si>
  <si>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</si>
  <si>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</si>
  <si>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</si>
  <si>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</si>
  <si>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</si>
  <si>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</si>
  <si>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</si>
  <si>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</si>
  <si>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</si>
  <si>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</si>
  <si>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</si>
  <si>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</si>
  <si>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</si>
  <si>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</si>
  <si>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</si>
  <si>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</si>
  <si>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</si>
  <si>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</si>
  <si>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</si>
  <si>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</si>
  <si>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</si>
  <si>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</si>
  <si>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</si>
  <si>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</si>
  <si>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</si>
  <si>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</si>
  <si>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</si>
  <si>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</si>
  <si>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</si>
  <si>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</si>
  <si>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</si>
  <si>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</si>
  <si>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</si>
  <si>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</si>
  <si>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</si>
  <si>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</si>
  <si>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</si>
  <si>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</si>
  <si>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</si>
  <si>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</si>
  <si>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</si>
  <si>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</si>
  <si>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</si>
  <si>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</si>
  <si>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</si>
  <si>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</si>
  <si>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</si>
  <si>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</si>
  <si>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</si>
  <si>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</si>
  <si>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</si>
  <si>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</si>
  <si>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</si>
  <si>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</si>
  <si>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</si>
  <si>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</si>
  <si>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</si>
  <si>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</si>
  <si>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</si>
  <si>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</si>
  <si>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</si>
  <si>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</si>
  <si>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</si>
  <si>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</si>
  <si>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</si>
  <si>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</si>
  <si>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</si>
  <si>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</si>
  <si>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</si>
  <si>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</si>
  <si>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</si>
  <si>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</si>
  <si>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</si>
  <si>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</si>
  <si>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</si>
  <si>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</si>
  <si>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</si>
  <si>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</si>
  <si>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</si>
  <si>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</si>
  <si>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</si>
  <si>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</si>
  <si>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</si>
  <si>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</si>
  <si>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</si>
  <si>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</si>
  <si>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</si>
  <si>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</si>
  <si>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</si>
  <si>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</si>
  <si>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</si>
  <si>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</si>
  <si>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</si>
  <si>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</si>
  <si>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</si>
  <si>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</si>
  <si>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</si>
  <si>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</si>
  <si>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</si>
  <si>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</si>
  <si>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</si>
  <si>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</si>
  <si>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</si>
  <si>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</si>
  <si>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</si>
  <si>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</si>
  <si>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</si>
  <si>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</si>
  <si>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</si>
  <si>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</si>
  <si>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</si>
  <si>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</si>
  <si>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</si>
  <si>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</si>
  <si>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</si>
  <si>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</si>
  <si>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</si>
  <si>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</si>
  <si>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</si>
  <si>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</si>
  <si>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</si>
  <si>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</si>
  <si>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</si>
  <si>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</si>
  <si>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</si>
  <si>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</si>
  <si>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</si>
  <si>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</si>
  <si>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</si>
  <si>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</si>
  <si>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</si>
  <si>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</si>
  <si>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</si>
  <si>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</si>
  <si>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</si>
  <si>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</si>
  <si>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</si>
  <si>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</si>
  <si>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</si>
  <si>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</si>
  <si>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</si>
  <si>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</si>
  <si>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</si>
  <si>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</si>
  <si>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</si>
  <si>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</si>
  <si>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</si>
  <si>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</si>
  <si>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</si>
  <si>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</si>
  <si>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</si>
  <si>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</si>
  <si>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</si>
  <si>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</si>
  <si>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</si>
  <si>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</si>
  <si>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</si>
  <si>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</si>
  <si>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</si>
  <si>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</si>
  <si>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</si>
  <si>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</si>
  <si>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</si>
  <si>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</si>
  <si>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</si>
  <si>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</si>
  <si>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</si>
  <si>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</si>
  <si>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</si>
  <si>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</si>
  <si>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</si>
  <si>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</si>
  <si>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</si>
  <si>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</si>
  <si>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</si>
  <si>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</si>
  <si>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</si>
  <si>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</si>
  <si>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</si>
  <si>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</si>
  <si>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</si>
  <si>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</si>
  <si>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</si>
  <si>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</si>
  <si>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</si>
  <si>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</si>
  <si>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</si>
  <si>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</si>
  <si>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</si>
  <si>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</si>
  <si>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</si>
  <si>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</si>
  <si>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</si>
  <si>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</si>
  <si>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</si>
  <si>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</si>
  <si>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</si>
  <si>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</si>
  <si>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</si>
  <si>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</si>
  <si>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</si>
  <si>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</si>
  <si>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</si>
  <si>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</si>
  <si>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</si>
  <si>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</si>
  <si>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</si>
  <si>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</si>
  <si>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</si>
  <si>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</si>
  <si>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</si>
  <si>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</si>
  <si>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</si>
  <si>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</si>
  <si>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</si>
  <si>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</si>
  <si>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</si>
  <si>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</si>
  <si>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</si>
  <si>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</si>
  <si>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</si>
  <si>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</si>
  <si>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</si>
  <si>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</si>
  <si>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</si>
  <si>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</si>
  <si>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</si>
  <si>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</si>
  <si>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</si>
  <si>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</si>
  <si>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</si>
  <si>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</si>
  <si>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</si>
  <si>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</si>
  <si>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</si>
  <si>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</si>
  <si>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</si>
  <si>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</si>
  <si>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</si>
  <si>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</si>
  <si>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</si>
  <si>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</si>
  <si>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</si>
  <si>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</si>
  <si>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</si>
  <si>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</si>
  <si>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</si>
  <si>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</si>
  <si>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</si>
  <si>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</si>
  <si>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</si>
  <si>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</si>
  <si>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</si>
  <si>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</si>
  <si>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</si>
  <si>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</si>
  <si>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</si>
  <si>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</si>
  <si>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</si>
  <si>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</si>
  <si>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</si>
  <si>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</si>
  <si>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</si>
  <si>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</si>
  <si>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</si>
  <si>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</si>
  <si>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</si>
  <si>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</si>
  <si>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</si>
  <si>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</si>
  <si>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</si>
  <si>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</si>
  <si>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</si>
  <si>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</si>
  <si>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</si>
  <si>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</si>
  <si>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</si>
  <si>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</si>
  <si>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</si>
  <si>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</si>
  <si>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</si>
  <si>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</si>
  <si>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</si>
  <si>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</si>
  <si>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</si>
  <si>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</si>
  <si>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</si>
  <si>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</si>
  <si>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</si>
  <si>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</si>
  <si>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</si>
  <si>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</si>
  <si>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</si>
  <si>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</si>
  <si>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</si>
  <si>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</si>
  <si>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</si>
  <si>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</si>
  <si>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</si>
  <si>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</si>
  <si>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</si>
  <si>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</si>
  <si>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</si>
  <si>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</si>
  <si>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</si>
  <si>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</si>
  <si>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</si>
  <si>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</si>
  <si>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</si>
  <si>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</si>
  <si>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</si>
  <si>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</si>
  <si>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</si>
  <si>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</si>
  <si>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</si>
  <si>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</si>
  <si>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</si>
  <si>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</si>
  <si>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</si>
  <si>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</si>
  <si>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</si>
  <si>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</si>
  <si>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</si>
  <si>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</si>
  <si>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</si>
  <si>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</si>
  <si>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</si>
  <si>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</si>
  <si>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</si>
  <si>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</si>
  <si>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</si>
  <si>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</si>
  <si>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</si>
  <si>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</si>
  <si>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</si>
  <si>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</si>
  <si>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</si>
  <si>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</si>
  <si>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</si>
  <si>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</si>
  <si>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</si>
  <si>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</si>
  <si>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</si>
  <si>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</si>
  <si>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</si>
  <si>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</si>
  <si>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</si>
  <si>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</si>
  <si>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</si>
  <si>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</si>
  <si>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</si>
  <si>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</si>
  <si>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</si>
  <si>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</si>
  <si>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</si>
  <si>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</si>
  <si>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</si>
  <si>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</si>
  <si>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</si>
  <si>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</si>
  <si>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</si>
  <si>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</si>
  <si>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</si>
  <si>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</si>
  <si>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</si>
  <si>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</si>
  <si>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</si>
  <si>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</si>
  <si>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</si>
  <si>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</si>
  <si>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</si>
  <si>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</si>
  <si>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</si>
  <si>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</si>
  <si>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</si>
  <si>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</si>
  <si>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</si>
  <si>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</si>
  <si>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</si>
  <si>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</si>
  <si>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</si>
  <si>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</si>
  <si>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</si>
  <si>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</si>
  <si>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</si>
  <si>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</si>
  <si>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</si>
  <si>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</si>
  <si>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</si>
  <si>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</si>
  <si>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</si>
  <si>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</si>
  <si>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</si>
  <si>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</si>
  <si>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</si>
  <si>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</si>
  <si>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</si>
  <si>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</si>
  <si>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</si>
  <si>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</si>
  <si>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</si>
  <si>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</si>
  <si>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</si>
  <si>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</si>
  <si>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</si>
  <si>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</si>
  <si>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</si>
  <si>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</si>
  <si>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</si>
  <si>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</si>
  <si>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</si>
  <si>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</si>
  <si>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</si>
  <si>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</si>
  <si>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</si>
  <si>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</si>
  <si>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</si>
  <si>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</si>
  <si>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</si>
  <si>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</si>
  <si>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</si>
  <si>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</si>
  <si>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</si>
  <si>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</si>
  <si>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</si>
  <si>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</si>
  <si>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</si>
  <si>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</si>
  <si>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</si>
  <si>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</si>
  <si>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</si>
  <si>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</si>
  <si>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</si>
  <si>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</si>
  <si>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</si>
  <si>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</si>
  <si>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</si>
  <si>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</si>
  <si>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</si>
  <si>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</si>
  <si>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</si>
  <si>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</si>
  <si>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</si>
  <si>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</si>
  <si>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</si>
  <si>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</si>
  <si>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</si>
  <si>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</si>
  <si>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</si>
  <si>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</si>
  <si>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</si>
  <si>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</si>
  <si>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</si>
  <si>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</si>
  <si>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</si>
  <si>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</si>
  <si>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</si>
  <si>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</si>
  <si>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</si>
  <si>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</si>
  <si>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</si>
  <si>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</si>
  <si>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</si>
  <si>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</si>
  <si>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</si>
  <si>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</si>
  <si>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</si>
  <si>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</si>
  <si>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</si>
  <si>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</si>
  <si>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</si>
  <si>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</si>
  <si>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</si>
  <si>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</si>
  <si>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</si>
  <si>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</si>
  <si>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</si>
  <si>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</si>
  <si>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</si>
  <si>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</si>
  <si>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</si>
  <si>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</si>
  <si>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</si>
  <si>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</si>
  <si>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</si>
  <si>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</si>
  <si>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</si>
  <si>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</si>
  <si>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</si>
  <si>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</si>
  <si>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</si>
  <si>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</si>
  <si>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</si>
  <si>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</si>
  <si>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</si>
  <si>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</si>
  <si>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</si>
  <si>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</si>
  <si>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</si>
  <si>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</si>
  <si>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</si>
  <si>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</si>
  <si>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</si>
  <si>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</si>
  <si>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</si>
  <si>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</si>
  <si>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</si>
  <si>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</si>
  <si>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</si>
  <si>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</si>
  <si>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</si>
  <si>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</si>
  <si>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</si>
  <si>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</si>
  <si>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</si>
  <si>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</si>
  <si>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</si>
  <si>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</si>
  <si>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</si>
  <si>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</si>
  <si>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</si>
  <si>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</si>
  <si>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</si>
  <si>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</si>
  <si>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</si>
  <si>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</si>
  <si>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</si>
  <si>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</si>
  <si>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</si>
  <si>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</si>
  <si>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</si>
  <si>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</si>
  <si>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</si>
  <si>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</si>
  <si>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</si>
  <si>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</si>
  <si>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</si>
  <si>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</si>
  <si>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</si>
  <si>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</si>
  <si>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</si>
  <si>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</si>
  <si>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</si>
  <si>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</si>
  <si>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</si>
  <si>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</si>
  <si>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</si>
  <si>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</si>
  <si>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</si>
  <si>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</si>
  <si>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</si>
  <si>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</si>
  <si>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</si>
  <si>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</si>
  <si>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</si>
  <si>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</si>
  <si>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</si>
  <si>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</si>
  <si>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</si>
  <si>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</si>
  <si>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</si>
  <si>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</si>
  <si>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</si>
  <si>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</si>
  <si>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</si>
  <si>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</si>
  <si>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</si>
  <si>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</si>
  <si>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</si>
  <si>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</si>
  <si>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</si>
  <si>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</si>
  <si>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</si>
  <si>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</si>
  <si>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</si>
  <si>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</si>
  <si>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</si>
  <si>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</si>
  <si>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</si>
  <si>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</si>
  <si>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</si>
  <si>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</si>
  <si>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</si>
  <si>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</si>
  <si>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</si>
  <si>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</si>
  <si>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</si>
  <si>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</si>
  <si>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</si>
  <si>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</si>
  <si>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</si>
  <si>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</si>
  <si>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</si>
  <si>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</si>
  <si>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</si>
  <si>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</si>
  <si>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</si>
  <si>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</si>
  <si>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</si>
  <si>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</si>
  <si>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</si>
  <si>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</si>
  <si>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</si>
  <si>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</si>
  <si>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</si>
  <si>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</si>
  <si>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</si>
  <si>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</si>
  <si>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</si>
  <si>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</si>
  <si>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</si>
  <si>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</si>
  <si>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</si>
  <si>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</si>
  <si>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</si>
  <si>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</si>
  <si>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</si>
  <si>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</si>
  <si>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</si>
  <si>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</si>
  <si>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</si>
  <si>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</si>
  <si>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</si>
  <si>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</si>
  <si>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</si>
  <si>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</si>
  <si>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</si>
  <si>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</si>
  <si>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</si>
  <si>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</si>
  <si>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</si>
  <si>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</si>
  <si>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</si>
  <si>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</si>
  <si>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</si>
  <si>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</si>
  <si>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</si>
  <si>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</si>
  <si>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</si>
  <si>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</si>
  <si>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</si>
  <si>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</si>
  <si>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</si>
  <si>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</si>
  <si>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</si>
  <si>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</si>
  <si>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</si>
  <si>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</si>
  <si>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</si>
  <si>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</si>
  <si>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</si>
  <si>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</si>
  <si>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</si>
  <si>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</si>
  <si>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</si>
  <si>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</si>
  <si>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</si>
  <si>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</si>
  <si>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</si>
  <si>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</si>
  <si>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</si>
  <si>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</si>
  <si>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</si>
  <si>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</si>
  <si>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</si>
  <si>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</si>
  <si>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</si>
  <si>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</si>
  <si>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</si>
  <si>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</si>
  <si>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</si>
  <si>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</si>
  <si>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</si>
  <si>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</si>
  <si>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</si>
  <si>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</si>
  <si>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</si>
  <si>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</si>
  <si>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</si>
  <si>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</si>
  <si>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</si>
  <si>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</si>
  <si>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</si>
  <si>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</si>
  <si>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</si>
  <si>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</si>
  <si>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</si>
  <si>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</si>
  <si>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</si>
  <si>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</si>
  <si>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</si>
  <si>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</si>
  <si>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</si>
  <si>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</si>
  <si>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</si>
  <si>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</si>
  <si>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</si>
  <si>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</si>
  <si>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</si>
  <si>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</si>
  <si>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</si>
  <si>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</si>
  <si>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</si>
  <si>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</si>
  <si>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</si>
  <si>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</si>
  <si>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</si>
  <si>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</si>
  <si>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</si>
  <si>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</si>
  <si>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</si>
  <si>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</si>
  <si>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</si>
  <si>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</si>
  <si>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</si>
  <si>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</si>
  <si>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</si>
  <si>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</si>
  <si>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</si>
  <si>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</si>
  <si>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</si>
  <si>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</si>
  <si>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</si>
  <si>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</si>
  <si>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</si>
  <si>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</si>
  <si>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</si>
  <si>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</si>
  <si>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</si>
  <si>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</si>
  <si>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</si>
  <si>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</si>
  <si>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</si>
  <si>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</si>
  <si>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</si>
  <si>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</si>
  <si>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</si>
  <si>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</si>
  <si>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</si>
  <si>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</si>
  <si>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</si>
  <si>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</si>
  <si>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</si>
  <si>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</si>
  <si>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</si>
  <si>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</si>
  <si>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</si>
  <si>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</si>
  <si>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</si>
  <si>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</si>
  <si>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</si>
  <si>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</si>
  <si>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</si>
  <si>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</si>
  <si>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</si>
  <si>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</si>
  <si>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</si>
  <si>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</si>
  <si>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</si>
  <si>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</si>
  <si>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</si>
  <si>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</si>
  <si>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</si>
  <si>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</si>
  <si>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</si>
  <si>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</si>
  <si>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</si>
  <si>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</si>
  <si>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</si>
  <si>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</si>
  <si>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</si>
  <si>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</si>
  <si>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</si>
  <si>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</si>
  <si>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</si>
  <si>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</si>
  <si>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</si>
  <si>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</si>
  <si>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</si>
  <si>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</si>
  <si>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</si>
  <si>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</si>
  <si>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</si>
  <si>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</si>
  <si>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</si>
  <si>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</si>
  <si>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</si>
  <si>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</si>
  <si>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</si>
  <si>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</si>
  <si>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</si>
  <si>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</si>
  <si>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</si>
  <si>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</si>
  <si>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</si>
  <si>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</si>
  <si>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</si>
  <si>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</si>
  <si>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</si>
  <si>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</si>
  <si>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</si>
  <si>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</si>
  <si>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</si>
  <si>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</si>
  <si>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</si>
  <si>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</si>
  <si>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</si>
  <si>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</si>
  <si>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</si>
  <si>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</si>
  <si>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</si>
  <si>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</si>
  <si>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</si>
  <si>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</si>
  <si>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</si>
  <si>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</si>
  <si>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</si>
  <si>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</si>
  <si>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</si>
  <si>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</si>
  <si>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</si>
  <si>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</si>
  <si>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</si>
  <si>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</si>
  <si>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</si>
  <si>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</si>
  <si>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</si>
  <si>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</si>
  <si>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</si>
  <si>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</si>
  <si>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</si>
  <si>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</si>
  <si>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</si>
  <si>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</si>
  <si>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</si>
  <si>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</si>
  <si>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</si>
  <si>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</si>
  <si>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</si>
  <si>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</si>
  <si>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</si>
  <si>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</si>
  <si>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</si>
  <si>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</si>
  <si>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</si>
  <si>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</si>
  <si>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</si>
  <si>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</si>
  <si>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</si>
  <si>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</si>
  <si>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</si>
  <si>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</si>
  <si>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</si>
  <si>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</si>
  <si>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</si>
  <si>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</si>
  <si>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</si>
  <si>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</si>
  <si>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</si>
  <si>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</si>
  <si>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</si>
  <si>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</si>
  <si>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</si>
  <si>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</si>
  <si>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</si>
  <si>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</si>
  <si>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</si>
  <si>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</si>
  <si>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</si>
  <si>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</si>
  <si>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</si>
  <si>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</si>
  <si>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</si>
  <si>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</si>
  <si>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</si>
  <si>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</si>
  <si>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</si>
  <si>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</si>
  <si>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</si>
  <si>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</si>
  <si>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</si>
  <si>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</si>
  <si>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</si>
  <si>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</si>
  <si>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</si>
  <si>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</si>
  <si>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</si>
  <si>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</si>
  <si>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</si>
  <si>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</si>
  <si>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</si>
  <si>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</si>
  <si>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</si>
  <si>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</si>
  <si>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</si>
  <si>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</si>
  <si>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</si>
  <si>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</si>
  <si>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</si>
  <si>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</si>
  <si>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</si>
  <si>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</si>
  <si>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</si>
  <si>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</si>
  <si>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</si>
  <si>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</si>
  <si>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</si>
  <si>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</si>
  <si>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</si>
  <si>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</si>
  <si>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</si>
  <si>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</si>
  <si>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</si>
  <si>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</si>
  <si>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</si>
  <si>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</si>
  <si>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</si>
  <si>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</si>
  <si>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</si>
  <si>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</si>
  <si>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</si>
  <si>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</si>
  <si>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</si>
  <si>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</si>
  <si>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</si>
  <si>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</si>
  <si>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</si>
  <si>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</si>
  <si>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</si>
  <si>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</si>
  <si>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</si>
  <si>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</si>
  <si>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</si>
  <si>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</si>
  <si>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</si>
  <si>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</si>
  <si>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</si>
  <si>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</si>
  <si>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</si>
  <si>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</si>
  <si>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</si>
  <si>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</si>
  <si>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</si>
  <si>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</si>
  <si>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</si>
  <si>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</si>
  <si>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</si>
  <si>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</si>
  <si>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</si>
  <si>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</si>
  <si>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</si>
  <si>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</si>
  <si>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</si>
  <si>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</si>
  <si>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</si>
  <si>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</si>
  <si>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</si>
  <si>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</si>
  <si>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</si>
  <si>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</si>
  <si>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</si>
  <si>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</si>
  <si>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</si>
  <si>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</si>
  <si>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</si>
  <si>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</si>
  <si>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</si>
  <si>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</si>
  <si>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</si>
  <si>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</si>
  <si>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</si>
  <si>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</si>
  <si>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</si>
  <si>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</si>
  <si>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</si>
  <si>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</si>
  <si>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</si>
  <si>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</si>
  <si>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</si>
  <si>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</si>
  <si>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</si>
  <si>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</si>
  <si>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</si>
  <si>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</si>
  <si>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</si>
  <si>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</si>
  <si>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</si>
  <si>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</si>
  <si>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</si>
  <si>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</si>
  <si>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</si>
  <si>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</si>
  <si>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</si>
  <si>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</si>
  <si>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</si>
  <si>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</si>
  <si>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</si>
  <si>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</si>
  <si>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</si>
  <si>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</si>
  <si>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</si>
  <si>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</si>
  <si>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</si>
  <si>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</si>
  <si>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</si>
  <si>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</si>
  <si>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</si>
  <si>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</si>
  <si>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</si>
  <si>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</si>
  <si>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</si>
  <si>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</si>
  <si>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</si>
  <si>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</si>
  <si>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</si>
  <si>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</si>
  <si>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</si>
  <si>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</si>
  <si>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</si>
  <si>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</si>
  <si>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</si>
  <si>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</si>
  <si>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</si>
  <si>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</si>
  <si>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</si>
  <si>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</si>
  <si>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</si>
  <si>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</si>
  <si>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</si>
  <si>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</si>
  <si>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</si>
  <si>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</si>
  <si>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</si>
  <si>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</si>
  <si>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</si>
  <si>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</si>
  <si>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</si>
  <si>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</si>
  <si>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</si>
  <si>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</si>
  <si>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</si>
  <si>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</si>
  <si>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</si>
  <si>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</si>
  <si>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</si>
  <si>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</si>
  <si>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</si>
  <si>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</si>
  <si>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</si>
  <si>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</si>
  <si>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</si>
  <si>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</si>
  <si>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</si>
  <si>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</si>
  <si>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</si>
  <si>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</si>
  <si>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</si>
  <si>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</si>
  <si>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</si>
  <si>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</si>
  <si>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</si>
  <si>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</si>
  <si>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</si>
  <si>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</si>
  <si>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</si>
  <si>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</si>
  <si>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</si>
  <si>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</si>
  <si>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</si>
  <si>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</si>
  <si>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</si>
  <si>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</si>
  <si>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</si>
  <si>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</si>
  <si>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</si>
  <si>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</si>
  <si>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</si>
  <si>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</si>
  <si>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</si>
  <si>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</si>
  <si>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</si>
  <si>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</si>
  <si>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</si>
  <si>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</si>
  <si>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</si>
  <si>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</si>
  <si>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</si>
  <si>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</si>
  <si>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</si>
  <si>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</si>
  <si>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</si>
  <si>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</si>
  <si>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</si>
  <si>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</si>
  <si>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</si>
  <si>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</si>
  <si>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</si>
  <si>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</si>
  <si>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</si>
  <si>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</si>
  <si>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</si>
  <si>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</si>
  <si>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</si>
  <si>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</si>
  <si>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</si>
  <si>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</si>
  <si>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</si>
  <si>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</si>
  <si>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</si>
  <si>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</si>
  <si>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</si>
  <si>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</si>
  <si>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</si>
  <si>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</si>
  <si>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</si>
  <si>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</si>
  <si>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</si>
  <si>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</si>
  <si>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</si>
  <si>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</si>
  <si>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</si>
  <si>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</si>
  <si>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</si>
  <si>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</si>
  <si>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</si>
  <si>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</si>
  <si>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</si>
  <si>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</si>
  <si>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</si>
  <si>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</si>
  <si>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</si>
  <si>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</si>
  <si>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</si>
  <si>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</si>
  <si>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</si>
  <si>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</si>
  <si>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</si>
  <si>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</si>
  <si>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</si>
  <si>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</si>
  <si>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</si>
  <si>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</si>
  <si>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</si>
  <si>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</si>
  <si>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</si>
  <si>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</si>
  <si>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</si>
  <si>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</si>
  <si>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</si>
  <si>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</si>
  <si>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</si>
  <si>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</si>
  <si>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</si>
  <si>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</si>
  <si>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</si>
  <si>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</si>
  <si>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</si>
  <si>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</si>
  <si>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</si>
  <si>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</si>
  <si>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</si>
  <si>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</si>
  <si>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</si>
  <si>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</si>
  <si>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</si>
  <si>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</si>
  <si>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</si>
  <si>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</si>
  <si>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</si>
  <si>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</si>
  <si>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</si>
  <si>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</si>
  <si>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</si>
  <si>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</si>
  <si>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</si>
  <si>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</si>
  <si>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</si>
  <si>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</si>
  <si>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</si>
  <si>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</si>
  <si>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</si>
  <si>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</si>
  <si>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</si>
  <si>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</si>
  <si>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</si>
  <si>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</si>
  <si>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</si>
  <si>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</si>
  <si>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</si>
  <si>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</si>
  <si>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</si>
  <si>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</si>
  <si>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</si>
  <si>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</si>
  <si>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</si>
  <si>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</si>
  <si>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</si>
  <si>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</si>
  <si>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</si>
  <si>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</si>
  <si>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</si>
  <si>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</si>
  <si>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</si>
  <si>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</si>
  <si>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</si>
  <si>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</si>
  <si>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</si>
  <si>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</si>
  <si>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</si>
  <si>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</si>
  <si>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</si>
  <si>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</si>
  <si>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</si>
  <si>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</si>
  <si>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</si>
  <si>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</si>
  <si>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</si>
  <si>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</si>
  <si>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</si>
  <si>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</si>
  <si>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</si>
  <si>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</si>
  <si>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</si>
  <si>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</si>
  <si>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</si>
  <si>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</si>
  <si>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</si>
  <si>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</si>
  <si>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</si>
  <si>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</si>
  <si>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</si>
  <si>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</si>
  <si>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</si>
  <si>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</si>
  <si>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</si>
  <si>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</si>
  <si>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</si>
  <si>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</si>
  <si>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</si>
  <si>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</si>
  <si>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</si>
  <si>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</si>
  <si>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</si>
  <si>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</si>
  <si>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</si>
  <si>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</si>
  <si>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</si>
  <si>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</si>
  <si>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</si>
  <si>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</si>
  <si>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</si>
  <si>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</si>
  <si>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</si>
  <si>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</si>
  <si>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</si>
  <si>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</si>
  <si>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</si>
  <si>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</si>
  <si>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</si>
  <si>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</si>
  <si>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</si>
  <si>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</si>
  <si>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</si>
  <si>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</si>
  <si>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</si>
  <si>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</si>
  <si>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</si>
  <si>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</si>
  <si>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</si>
  <si>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</si>
  <si>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</si>
  <si>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</si>
  <si>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</si>
  <si>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</si>
  <si>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</si>
  <si>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</si>
  <si>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</si>
  <si>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</si>
  <si>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</si>
  <si>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</si>
  <si>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</si>
  <si>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</si>
  <si>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</si>
  <si>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</si>
  <si>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</si>
  <si>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</si>
  <si>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</si>
  <si>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</si>
  <si>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</si>
  <si>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</si>
  <si>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</si>
  <si>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</si>
  <si>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</si>
  <si>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</si>
  <si>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</si>
  <si>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</si>
  <si>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</si>
  <si>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</si>
  <si>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</si>
  <si>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</si>
  <si>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</si>
  <si>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</si>
  <si>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</si>
  <si>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</si>
  <si>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</si>
  <si>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</si>
  <si>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</si>
  <si>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</si>
  <si>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</si>
  <si>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</si>
  <si>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</si>
  <si>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</si>
  <si>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</si>
  <si>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</si>
  <si>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</si>
  <si>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</si>
  <si>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</si>
  <si>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</si>
  <si>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</si>
  <si>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</si>
  <si>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</si>
  <si>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</si>
  <si>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</si>
  <si>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</si>
  <si>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</si>
  <si>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</si>
  <si>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</si>
  <si>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</si>
  <si>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</si>
  <si>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</si>
  <si>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</si>
  <si>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</si>
  <si>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</si>
  <si>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</si>
  <si>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</si>
  <si>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</si>
  <si>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</si>
  <si>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</si>
  <si>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</si>
  <si>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</si>
  <si>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</si>
  <si>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</si>
  <si>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</si>
  <si>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</si>
  <si>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</si>
  <si>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</si>
  <si>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</si>
  <si>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</si>
  <si>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</si>
  <si>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</si>
  <si>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</si>
  <si>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</si>
  <si>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</si>
  <si>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</si>
  <si>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</si>
  <si>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</si>
  <si>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</si>
  <si>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</si>
  <si>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</si>
  <si>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</si>
  <si>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</si>
  <si>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</si>
  <si>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</si>
  <si>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</si>
  <si>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</si>
  <si>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</si>
  <si>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</si>
  <si>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</si>
  <si>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</si>
  <si>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</si>
  <si>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</si>
  <si>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</si>
  <si>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</si>
  <si>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</si>
  <si>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</si>
  <si>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</si>
  <si>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</si>
  <si>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</si>
  <si>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</si>
  <si>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</si>
  <si>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</si>
  <si>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</si>
  <si>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</si>
  <si>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</si>
  <si>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</si>
  <si>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</si>
  <si>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</si>
  <si>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</si>
  <si>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</si>
  <si>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</si>
  <si>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</si>
  <si>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</si>
  <si>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</si>
  <si>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</si>
  <si>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</si>
  <si>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</si>
  <si>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</si>
  <si>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</si>
  <si>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</si>
  <si>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</si>
  <si>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</si>
  <si>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</si>
  <si>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</si>
  <si>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</si>
  <si>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</si>
  <si>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</si>
  <si>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</si>
  <si>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</si>
  <si>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</si>
  <si>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</si>
  <si>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</si>
  <si>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</si>
  <si>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</si>
  <si>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</si>
  <si>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</si>
  <si>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</si>
  <si>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</si>
  <si>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</si>
  <si>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</si>
  <si>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</si>
  <si>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</si>
  <si>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</si>
  <si>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</si>
  <si>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</si>
  <si>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</si>
  <si>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</si>
  <si>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</si>
  <si>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</si>
  <si>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</si>
  <si>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</si>
  <si>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</si>
  <si>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</si>
  <si>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</si>
  <si>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</si>
  <si>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</si>
  <si>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</si>
  <si>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</si>
  <si>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</si>
  <si>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</si>
  <si>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</si>
  <si>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</si>
  <si>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</si>
  <si>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</si>
  <si>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</si>
  <si>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</si>
  <si>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</si>
  <si>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</si>
  <si>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</si>
  <si>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</si>
  <si>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</si>
  <si>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</si>
  <si>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</si>
  <si>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</si>
  <si>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</si>
  <si>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</si>
  <si>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</si>
  <si>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</si>
  <si>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</si>
  <si>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</si>
  <si>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</si>
  <si>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</si>
  <si>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</si>
  <si>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</si>
  <si>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</si>
  <si>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</si>
  <si>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</si>
  <si>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</si>
  <si>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</si>
  <si>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</si>
  <si>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</si>
  <si>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</si>
  <si>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</si>
  <si>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</si>
  <si>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</si>
  <si>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</si>
  <si>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</si>
  <si>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</si>
  <si>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</si>
  <si>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</si>
  <si>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</si>
  <si>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</si>
  <si>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</si>
  <si>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</si>
  <si>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</si>
  <si>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</si>
  <si>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</si>
  <si>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</si>
  <si>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</si>
  <si>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</si>
  <si>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</si>
  <si>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</si>
  <si>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</si>
  <si>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</si>
  <si>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</si>
  <si>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</si>
  <si>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</si>
  <si>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</si>
  <si>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</si>
  <si>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</si>
  <si>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</si>
  <si>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</si>
  <si>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</si>
  <si>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</si>
  <si>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</si>
  <si>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</si>
  <si>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</si>
  <si>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</si>
  <si>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</si>
  <si>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</si>
  <si>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</si>
  <si>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</si>
  <si>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</si>
  <si>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</si>
  <si>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</si>
  <si>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</si>
  <si>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</si>
  <si>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</si>
  <si>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</si>
  <si>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</si>
  <si>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</si>
  <si>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</si>
  <si>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</si>
  <si>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</si>
  <si>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</si>
  <si>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</si>
  <si>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</si>
  <si>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</si>
  <si>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</si>
  <si>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</si>
  <si>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</si>
  <si>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</si>
  <si>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</si>
  <si>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</si>
  <si>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</si>
  <si>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</si>
  <si>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</si>
  <si>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</si>
  <si>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</si>
  <si>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</si>
  <si>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</si>
  <si>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</si>
  <si>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</si>
  <si>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</si>
  <si>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</si>
  <si>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</si>
  <si>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</si>
  <si>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</si>
  <si>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</si>
  <si>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</si>
  <si>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</si>
  <si>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</si>
  <si>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</si>
  <si>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</si>
  <si>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</si>
  <si>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</si>
  <si>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</si>
  <si>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</si>
  <si>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</si>
  <si>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</si>
  <si>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</si>
  <si>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</si>
  <si>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</si>
  <si>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</si>
  <si>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</si>
  <si>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</si>
  <si>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</si>
  <si>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</si>
  <si>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</si>
  <si>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</si>
  <si>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</si>
  <si>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</si>
  <si>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</si>
  <si>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</si>
  <si>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</si>
  <si>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</si>
  <si>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</si>
  <si>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</si>
  <si>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</si>
  <si>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</si>
  <si>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</si>
  <si>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</si>
  <si>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</si>
  <si>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</si>
  <si>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</si>
  <si>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</si>
  <si>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</si>
  <si>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</si>
  <si>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</si>
  <si>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</si>
  <si>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</si>
  <si>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</si>
  <si>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</si>
  <si>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</si>
  <si>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</si>
  <si>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</si>
  <si>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</si>
  <si>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</si>
  <si>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</si>
  <si>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</si>
  <si>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</si>
  <si>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</si>
  <si>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</si>
  <si>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</si>
  <si>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</si>
  <si>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</si>
  <si>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</si>
  <si>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</si>
  <si>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</si>
  <si>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</si>
  <si>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</si>
  <si>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</si>
  <si>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</si>
  <si>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</si>
  <si>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</si>
  <si>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</si>
  <si>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</si>
  <si>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</si>
  <si>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</si>
  <si>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</si>
  <si>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</si>
  <si>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</si>
  <si>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</si>
  <si>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</si>
  <si>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</si>
  <si>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</si>
  <si>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</si>
  <si>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</si>
  <si>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</si>
  <si>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</si>
  <si>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</si>
  <si>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</si>
  <si>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</si>
  <si>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</si>
  <si>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</si>
  <si>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</si>
  <si>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</si>
  <si>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</si>
  <si>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</si>
  <si>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</si>
  <si>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</si>
  <si>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</si>
  <si>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</si>
  <si>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</si>
  <si>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</si>
  <si>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</si>
  <si>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</si>
  <si>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</si>
  <si>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</si>
  <si>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</si>
  <si>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</si>
  <si>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</si>
  <si>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</si>
  <si>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</si>
  <si>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</si>
  <si>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</si>
  <si>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</si>
  <si>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</si>
  <si>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</si>
  <si>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</si>
  <si>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</si>
  <si>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</si>
  <si>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</si>
  <si>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</si>
  <si>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</si>
  <si>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</si>
  <si>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</si>
  <si>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</si>
  <si>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</si>
  <si>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</si>
  <si>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</si>
  <si>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</si>
  <si>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</si>
  <si>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</si>
  <si>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</si>
  <si>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</si>
  <si>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</si>
  <si>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</si>
  <si>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</si>
  <si>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</si>
  <si>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</si>
  <si>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</si>
  <si>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</si>
  <si>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</si>
  <si>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</si>
  <si>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</si>
  <si>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</si>
  <si>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</si>
  <si>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</si>
  <si>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</si>
  <si>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</si>
  <si>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</si>
  <si>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</si>
  <si>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</si>
  <si>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</si>
  <si>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</si>
  <si>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</si>
  <si>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</si>
  <si>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</si>
  <si>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</si>
  <si>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</si>
  <si>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</si>
  <si>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</si>
  <si>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</si>
  <si>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</si>
  <si>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</si>
  <si>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</si>
  <si>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</si>
  <si>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</si>
  <si>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</si>
  <si>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</si>
  <si>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</si>
  <si>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</si>
  <si>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</si>
  <si>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</si>
  <si>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</si>
  <si>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</si>
  <si>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</si>
  <si>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</si>
  <si>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</si>
  <si>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</si>
  <si>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</si>
  <si>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</si>
  <si>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</si>
  <si>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</si>
  <si>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</si>
  <si>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</si>
  <si>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</si>
  <si>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</si>
  <si>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</si>
  <si>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</si>
  <si>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</si>
  <si>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</si>
  <si>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</si>
  <si>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</si>
  <si>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</si>
  <si>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</si>
  <si>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</si>
  <si>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</si>
  <si>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</si>
  <si>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</si>
  <si>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</si>
  <si>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</si>
  <si>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</si>
  <si>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</si>
  <si>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</si>
  <si>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</si>
  <si>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</si>
  <si>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</si>
  <si>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</si>
  <si>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</si>
  <si>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</si>
  <si>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</si>
  <si>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</si>
  <si>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</si>
  <si>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</si>
  <si>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</si>
  <si>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</si>
  <si>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</si>
  <si>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</si>
  <si>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</si>
  <si>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</si>
  <si>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</si>
  <si>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</si>
  <si>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</si>
  <si>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</si>
  <si>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</si>
  <si>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</si>
  <si>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</si>
  <si>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</si>
  <si>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</si>
  <si>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</si>
  <si>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</si>
  <si>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</si>
  <si>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</si>
  <si>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</si>
  <si>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</si>
  <si>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</si>
  <si>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</si>
  <si>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</si>
  <si>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</si>
  <si>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</si>
  <si>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</si>
  <si>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</si>
  <si>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</si>
  <si>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</si>
  <si>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</si>
  <si>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</si>
  <si>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</si>
  <si>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</si>
  <si>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</si>
  <si>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</si>
  <si>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</si>
  <si>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</si>
  <si>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</si>
  <si>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</si>
  <si>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</si>
  <si>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</si>
  <si>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</si>
  <si>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</si>
  <si>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</si>
  <si>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</si>
  <si>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</si>
  <si>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</si>
  <si>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</si>
  <si>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</si>
  <si>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</si>
  <si>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</si>
  <si>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</si>
  <si>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</si>
  <si>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</si>
  <si>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</si>
  <si>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</si>
  <si>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</si>
  <si>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</si>
  <si>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</si>
  <si>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</si>
  <si>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</si>
  <si>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</si>
  <si>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</si>
  <si>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</si>
  <si>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</si>
  <si>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</si>
  <si>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</si>
  <si>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</si>
  <si>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</si>
  <si>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</si>
  <si>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</si>
  <si>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</si>
  <si>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</si>
  <si>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</si>
  <si>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</si>
  <si>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</si>
  <si>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</si>
  <si>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</si>
  <si>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</si>
  <si>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</si>
  <si>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</si>
  <si>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</si>
  <si>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</si>
  <si>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</si>
  <si>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</si>
  <si>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</si>
  <si>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</si>
  <si>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</si>
  <si>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</si>
  <si>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</si>
  <si>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</si>
  <si>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</si>
  <si>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</si>
  <si>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</si>
  <si>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</si>
  <si>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</si>
  <si>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</si>
  <si>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</si>
  <si>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</si>
  <si>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</si>
  <si>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</si>
  <si>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</si>
  <si>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</si>
  <si>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</si>
  <si>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</si>
  <si>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</si>
  <si>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</si>
  <si>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</si>
  <si>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</si>
  <si>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</si>
  <si>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</si>
  <si>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</si>
  <si>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</si>
  <si>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</si>
  <si>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</si>
  <si>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</si>
  <si>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</si>
  <si>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</si>
  <si>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</si>
  <si>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</si>
  <si>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</si>
  <si>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</si>
  <si>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</si>
  <si>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</si>
  <si>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</si>
  <si>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</si>
  <si>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</si>
  <si>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</si>
  <si>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</si>
  <si>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</si>
  <si>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</si>
  <si>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</si>
  <si>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</si>
  <si>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</si>
  <si>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</si>
  <si>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</si>
  <si>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</si>
  <si>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</si>
  <si>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</si>
  <si>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</si>
  <si>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</si>
  <si>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</si>
  <si>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</si>
  <si>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</si>
  <si>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</si>
  <si>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</si>
  <si>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</si>
  <si>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</si>
  <si>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</si>
  <si>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</si>
  <si>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</si>
  <si>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</si>
  <si>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</si>
  <si>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</si>
  <si>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</si>
  <si>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</si>
  <si>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</si>
  <si>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</si>
  <si>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</si>
  <si>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</si>
  <si>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</si>
  <si>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</si>
  <si>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</si>
  <si>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</si>
  <si>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</si>
  <si>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</si>
  <si>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</si>
  <si>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</si>
  <si>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</si>
  <si>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</si>
  <si>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</si>
  <si>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</si>
  <si>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</si>
  <si>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</si>
  <si>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</si>
  <si>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</si>
  <si>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</si>
  <si>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</si>
  <si>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</si>
  <si>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</si>
  <si>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</si>
  <si>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</si>
  <si>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</si>
  <si>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</si>
  <si>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</si>
  <si>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</si>
  <si>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</si>
  <si>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</si>
  <si>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</si>
  <si>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</si>
  <si>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</si>
  <si>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</si>
  <si>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</si>
  <si>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</si>
  <si>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</si>
  <si>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</si>
  <si>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</si>
  <si>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</si>
  <si>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</si>
  <si>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</si>
  <si>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</si>
  <si>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</si>
  <si>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</si>
  <si>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</si>
  <si>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</si>
  <si>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</si>
  <si>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</si>
  <si>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</si>
  <si>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</si>
  <si>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</si>
  <si>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</si>
  <si>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</si>
  <si>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</si>
  <si>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</si>
  <si>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</si>
  <si>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</si>
  <si>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</si>
  <si>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</si>
  <si>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</si>
  <si>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</si>
  <si>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</si>
  <si>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</si>
  <si>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</si>
  <si>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</si>
  <si>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</si>
  <si>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</si>
  <si>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</si>
  <si>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</si>
  <si>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</si>
  <si>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</si>
  <si>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</si>
  <si>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</si>
  <si>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</si>
  <si>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</si>
  <si>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</si>
  <si>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</si>
  <si>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</si>
  <si>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</si>
  <si>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</si>
  <si>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</si>
  <si>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</si>
  <si>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</si>
  <si>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</si>
  <si>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</si>
  <si>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</si>
  <si>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</si>
  <si>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</si>
  <si>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</si>
  <si>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</si>
  <si>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</si>
  <si>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</si>
  <si>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</si>
  <si>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</si>
  <si>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</si>
  <si>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</si>
  <si>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</si>
  <si>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</si>
  <si>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</si>
  <si>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</si>
  <si>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</si>
  <si>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</si>
  <si>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</si>
  <si>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</si>
  <si>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</si>
  <si>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</si>
  <si>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</si>
  <si>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</si>
  <si>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</si>
  <si>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</si>
  <si>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</si>
  <si>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</si>
  <si>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</si>
  <si>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</si>
  <si>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</si>
  <si>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</si>
  <si>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</si>
  <si>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</si>
  <si>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</si>
  <si>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</si>
  <si>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</si>
  <si>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</si>
  <si>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</si>
  <si>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</si>
  <si>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</si>
  <si>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</si>
  <si>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</si>
  <si>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</si>
  <si>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</si>
  <si>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</si>
  <si>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</si>
  <si>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</si>
  <si>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</si>
  <si>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</si>
  <si>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</si>
  <si>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</si>
  <si>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</si>
  <si>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</si>
  <si>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</si>
  <si>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</si>
  <si>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</si>
  <si>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</si>
  <si>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</si>
  <si>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</si>
  <si>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</si>
  <si>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</si>
  <si>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</si>
  <si>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</si>
  <si>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</si>
  <si>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</si>
  <si>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</si>
  <si>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</si>
  <si>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</si>
  <si>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</si>
  <si>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</si>
  <si>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</si>
  <si>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</si>
  <si>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</si>
  <si>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</si>
  <si>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</si>
  <si>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</si>
  <si>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</si>
  <si>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</si>
  <si>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</si>
  <si>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</si>
  <si>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</si>
  <si>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</si>
  <si>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</si>
  <si>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</si>
  <si>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</si>
  <si>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</si>
  <si>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</si>
  <si>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</si>
  <si>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</si>
  <si>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</si>
  <si>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</si>
  <si>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</si>
  <si>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</si>
  <si>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</si>
  <si>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</si>
  <si>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</si>
  <si>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</si>
  <si>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</si>
  <si>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</si>
  <si>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</si>
  <si>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</si>
  <si>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</si>
  <si>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</si>
  <si>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</si>
  <si>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</si>
  <si>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</si>
  <si>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</si>
  <si>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</si>
  <si>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</si>
  <si>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</si>
  <si>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</si>
  <si>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</si>
  <si>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</si>
  <si>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</si>
  <si>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</si>
  <si>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</si>
  <si>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</si>
  <si>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</si>
  <si>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</si>
  <si>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</si>
  <si>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</si>
  <si>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</si>
  <si>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</si>
  <si>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</si>
  <si>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</si>
  <si>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</si>
  <si>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</si>
  <si>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</si>
  <si>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</si>
  <si>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</si>
  <si>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</si>
  <si>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</si>
  <si>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</si>
  <si>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</si>
  <si>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</si>
  <si>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</si>
  <si>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</si>
  <si>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</si>
  <si>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</si>
  <si>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</si>
  <si>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</si>
  <si>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</si>
  <si>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</si>
  <si>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</si>
  <si>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</si>
  <si>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</si>
  <si>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</si>
  <si>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</si>
  <si>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</si>
  <si>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</si>
  <si>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</si>
  <si>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</si>
  <si>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</si>
  <si>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</si>
  <si>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</si>
  <si>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</si>
  <si>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</si>
  <si>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</si>
  <si>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</si>
  <si>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</si>
  <si>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</si>
  <si>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</si>
  <si>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</si>
  <si>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</si>
  <si>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</si>
  <si>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</si>
  <si>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</si>
  <si>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</si>
  <si>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</si>
  <si>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</si>
  <si>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</si>
  <si>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</si>
  <si>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</si>
  <si>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</si>
  <si>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</si>
  <si>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</si>
  <si>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</si>
  <si>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</si>
  <si>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</si>
  <si>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</si>
  <si>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</si>
  <si>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</si>
  <si>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</si>
  <si>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</si>
  <si>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</si>
  <si>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</si>
  <si>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</si>
  <si>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</si>
  <si>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</si>
  <si>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</si>
  <si>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</si>
  <si>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</si>
  <si>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</si>
  <si>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</si>
  <si>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</si>
  <si>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</si>
  <si>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</si>
  <si>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</si>
  <si>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</si>
  <si>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</si>
  <si>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</si>
  <si>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</si>
  <si>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</si>
  <si>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</si>
  <si>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</si>
  <si>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</si>
  <si>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</si>
  <si>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</si>
  <si>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</si>
  <si>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</si>
  <si>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</si>
  <si>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</si>
  <si>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</si>
  <si>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</si>
  <si>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</si>
  <si>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</si>
  <si>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</si>
  <si>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</si>
  <si>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</si>
  <si>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</si>
  <si>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</si>
  <si>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</si>
  <si>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</si>
  <si>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</si>
  <si>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</si>
  <si>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</si>
  <si>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</si>
  <si>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</si>
  <si>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</si>
  <si>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</si>
  <si>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</si>
  <si>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</si>
  <si>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</si>
  <si>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</si>
  <si>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</si>
  <si>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</si>
  <si>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</si>
  <si>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</si>
  <si>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</si>
  <si>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</si>
  <si>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</si>
  <si>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</si>
  <si>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</si>
  <si>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</si>
  <si>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</si>
  <si>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</si>
  <si>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</si>
  <si>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</si>
  <si>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</si>
  <si>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</si>
  <si>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</si>
  <si>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</si>
  <si>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</si>
  <si>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</si>
  <si>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</si>
  <si>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</si>
  <si>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</si>
  <si>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</si>
  <si>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</si>
  <si>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</si>
  <si>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</si>
  <si>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</si>
  <si>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</si>
  <si>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</si>
  <si>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</si>
  <si>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</si>
  <si>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</si>
  <si>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</si>
  <si>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</si>
  <si>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</si>
  <si>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</si>
  <si>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</si>
  <si>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</si>
  <si>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</si>
  <si>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</si>
  <si>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</si>
  <si>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</si>
  <si>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</si>
  <si>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</si>
  <si>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</si>
  <si>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</si>
  <si>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</si>
  <si>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</si>
  <si>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</si>
  <si>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</si>
  <si>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</si>
  <si>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</si>
  <si>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</si>
  <si>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</si>
  <si>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</si>
  <si>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</si>
  <si>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</si>
  <si>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</si>
  <si>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</si>
  <si>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</si>
  <si>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</si>
  <si>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</si>
  <si>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</si>
  <si>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</si>
  <si>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</si>
  <si>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</si>
  <si>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</si>
  <si>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</si>
  <si>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</si>
  <si>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</si>
  <si>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</si>
  <si>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</si>
  <si>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</si>
  <si>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</si>
  <si>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</si>
  <si>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</si>
  <si>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</si>
  <si>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</si>
  <si>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</si>
  <si>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</si>
  <si>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</si>
  <si>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</si>
  <si>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</si>
  <si>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</si>
  <si>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</si>
  <si>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</si>
  <si>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</si>
  <si>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</si>
  <si>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</si>
  <si>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</si>
  <si>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</si>
  <si>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</si>
  <si>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</si>
  <si>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</si>
  <si>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</si>
  <si>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</si>
  <si>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</si>
  <si>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</si>
  <si>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</si>
  <si>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</si>
  <si>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</si>
  <si>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</si>
  <si>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</si>
  <si>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</si>
  <si>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</si>
  <si>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</si>
  <si>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</si>
  <si>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</si>
  <si>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</si>
  <si>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</si>
  <si>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</si>
  <si>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</si>
  <si>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</si>
  <si>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</si>
  <si>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</si>
  <si>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</si>
  <si>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</si>
  <si>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</si>
  <si>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</si>
  <si>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</si>
  <si>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</si>
  <si>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</si>
  <si>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</si>
  <si>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</si>
  <si>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</si>
  <si>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</si>
  <si>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</si>
  <si>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</si>
  <si>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</si>
  <si>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</si>
  <si>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</si>
  <si>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</si>
  <si>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</si>
  <si>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</si>
  <si>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</si>
  <si>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</si>
  <si>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</si>
  <si>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</si>
  <si>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</si>
  <si>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</si>
  <si>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</si>
  <si>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</si>
  <si>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</si>
  <si>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</si>
  <si>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</si>
  <si>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</si>
  <si>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</si>
  <si>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</si>
  <si>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</si>
  <si>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</si>
  <si>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</si>
  <si>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</si>
  <si>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</si>
  <si>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</si>
  <si>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</si>
  <si>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</si>
  <si>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</si>
  <si>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</si>
  <si>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</si>
  <si>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</si>
  <si>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</si>
  <si>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</si>
  <si>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</si>
  <si>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</si>
  <si>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</si>
  <si>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</si>
  <si>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</si>
  <si>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</si>
  <si>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</si>
  <si>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</si>
  <si>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</si>
  <si>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</si>
  <si>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</si>
  <si>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</si>
  <si>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</si>
  <si>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</si>
  <si>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</si>
  <si>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</si>
  <si>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</si>
  <si>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</si>
  <si>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</si>
  <si>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</si>
  <si>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</si>
  <si>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</si>
  <si>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</si>
  <si>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</si>
  <si>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</si>
  <si>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</si>
  <si>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</si>
  <si>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</si>
  <si>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</si>
  <si>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</si>
  <si>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</si>
  <si>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</si>
  <si>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</si>
  <si>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</si>
  <si>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</si>
  <si>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</si>
  <si>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</si>
  <si>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</si>
  <si>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</si>
  <si>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</si>
  <si>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</si>
  <si>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</si>
  <si>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</si>
  <si>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</si>
  <si>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</si>
  <si>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</si>
  <si>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</si>
  <si>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</si>
  <si>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</si>
  <si>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</si>
  <si>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</si>
  <si>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</si>
  <si>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</si>
  <si>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</si>
  <si>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</si>
  <si>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</si>
  <si>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</si>
  <si>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</si>
  <si>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</si>
  <si>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</si>
  <si>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</si>
  <si>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</si>
  <si>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</si>
  <si>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</si>
  <si>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</si>
  <si>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</si>
  <si>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</si>
  <si>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</si>
  <si>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</si>
  <si>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</si>
  <si>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</si>
  <si>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</si>
  <si>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</si>
  <si>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</si>
  <si>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</si>
  <si>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</si>
  <si>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</si>
  <si>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</si>
  <si>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</si>
  <si>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</si>
  <si>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</si>
  <si>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</si>
  <si>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</si>
  <si>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</si>
  <si>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</si>
  <si>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</si>
  <si>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</si>
  <si>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</si>
  <si>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</si>
  <si>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</si>
  <si>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</si>
  <si>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</si>
  <si>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</si>
  <si>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</si>
  <si>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</si>
  <si>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</si>
  <si>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</si>
  <si>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</si>
  <si>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</si>
  <si>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</si>
  <si>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</si>
  <si>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</si>
  <si>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</si>
  <si>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</si>
  <si>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</si>
  <si>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</si>
  <si>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</si>
  <si>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</si>
  <si>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</si>
  <si>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</si>
  <si>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</si>
  <si>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</si>
  <si>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</si>
  <si>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</si>
  <si>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</si>
  <si>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</si>
  <si>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</si>
  <si>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</si>
  <si>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</si>
  <si>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</si>
  <si>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</si>
  <si>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</si>
  <si>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</si>
  <si>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</si>
  <si>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</si>
  <si>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</si>
  <si>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</si>
  <si>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</si>
  <si>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</si>
  <si>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</si>
  <si>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</si>
  <si>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</si>
  <si>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</si>
  <si>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</si>
  <si>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</si>
  <si>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</si>
  <si>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</si>
  <si>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</si>
  <si>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</si>
  <si>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</si>
  <si>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</si>
  <si>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</si>
  <si>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</si>
  <si>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</si>
  <si>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</si>
  <si>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</si>
  <si>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</si>
  <si>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</si>
  <si>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</si>
  <si>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</si>
  <si>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</si>
  <si>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</si>
  <si>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</si>
  <si>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</si>
  <si>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</si>
  <si>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</si>
  <si>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</si>
  <si>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</si>
  <si>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</si>
  <si>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</si>
  <si>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</si>
  <si>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</si>
  <si>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</si>
  <si>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</si>
  <si>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</si>
  <si>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</si>
  <si>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</si>
  <si>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</si>
  <si>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</si>
  <si>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</si>
  <si>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</si>
  <si>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</si>
  <si>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</si>
  <si>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</si>
  <si>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</si>
  <si>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</si>
  <si>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</si>
  <si>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</si>
  <si>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</si>
  <si>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</si>
  <si>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</si>
  <si>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</si>
  <si>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</si>
  <si>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</si>
  <si>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</si>
  <si>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</si>
  <si>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</si>
  <si>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</si>
  <si>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</si>
  <si>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</si>
  <si>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</si>
  <si>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</si>
  <si>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</si>
  <si>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</si>
  <si>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</si>
  <si>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</si>
  <si>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</si>
  <si>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</si>
  <si>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</si>
  <si>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</si>
  <si>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</si>
  <si>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</si>
  <si>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</si>
  <si>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</si>
  <si>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</si>
  <si>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</si>
  <si>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</si>
  <si>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</si>
  <si>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</si>
  <si>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</si>
  <si>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</si>
  <si>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</si>
  <si>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</si>
  <si>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</si>
  <si>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</si>
  <si>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</si>
  <si>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</si>
  <si>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</si>
  <si>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</si>
  <si>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</si>
  <si>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</si>
  <si>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</si>
  <si>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</si>
  <si>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</si>
  <si>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</si>
  <si>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</si>
  <si>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</si>
  <si>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</si>
  <si>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</si>
  <si>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</si>
  <si>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</si>
  <si>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</si>
  <si>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</si>
  <si>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</si>
  <si>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</si>
  <si>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</si>
  <si>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</si>
  <si>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</si>
  <si>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</si>
  <si>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</si>
  <si>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</si>
  <si>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</si>
  <si>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</si>
  <si>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</si>
  <si>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</si>
  <si>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</si>
  <si>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</si>
  <si>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</si>
  <si>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</si>
  <si>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</si>
  <si>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</si>
  <si>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</si>
  <si>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</si>
  <si>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</si>
  <si>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</si>
  <si>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</si>
  <si>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</si>
  <si>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</si>
  <si>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</si>
  <si>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</si>
  <si>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</si>
  <si>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</si>
  <si>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</si>
  <si>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</si>
  <si>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</si>
  <si>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</si>
  <si>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</si>
  <si>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</si>
  <si>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</si>
  <si>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</si>
  <si>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</si>
  <si>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</si>
  <si>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</si>
  <si>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</si>
  <si>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</si>
  <si>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</si>
  <si>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</si>
  <si>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</si>
  <si>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</si>
  <si>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</si>
  <si>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</si>
  <si>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</si>
  <si>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</si>
  <si>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</si>
  <si>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</si>
  <si>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</si>
  <si>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</si>
  <si>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</si>
  <si>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</si>
  <si>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</si>
  <si>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</si>
  <si>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</si>
  <si>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</si>
  <si>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</si>
  <si>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</si>
  <si>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</si>
  <si>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</si>
  <si>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</si>
  <si>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</si>
  <si>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</si>
  <si>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</si>
  <si>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</si>
  <si>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</si>
  <si>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</si>
  <si>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</si>
  <si>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</si>
  <si>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</si>
  <si>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</si>
  <si>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</si>
  <si>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</si>
  <si>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</si>
  <si>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</si>
  <si>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</si>
  <si>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</si>
  <si>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</si>
  <si>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</si>
  <si>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</si>
  <si>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</si>
  <si>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</si>
  <si>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</si>
  <si>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</si>
  <si>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</si>
  <si>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</si>
  <si>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</si>
  <si>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</si>
  <si>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</si>
  <si>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</si>
  <si>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</si>
  <si>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</si>
  <si>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</si>
  <si>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</si>
  <si>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</si>
  <si>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</si>
  <si>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</si>
  <si>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</si>
  <si>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</si>
  <si>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</si>
  <si>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</si>
  <si>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</si>
  <si>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</si>
  <si>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</si>
  <si>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</si>
  <si>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</si>
  <si>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</si>
  <si>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</si>
  <si>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</si>
  <si>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</si>
  <si>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</si>
  <si>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</si>
  <si>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</si>
  <si>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</si>
  <si>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</si>
  <si>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</si>
  <si>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</si>
  <si>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</si>
  <si>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</si>
  <si>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</si>
  <si>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</si>
  <si>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</si>
  <si>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</si>
  <si>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</si>
  <si>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</si>
  <si>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</si>
  <si>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</si>
  <si>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</si>
  <si>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</si>
  <si>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</si>
  <si>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</si>
  <si>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</si>
  <si>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</si>
  <si>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</si>
  <si>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</si>
  <si>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</si>
  <si>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</si>
  <si>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</si>
  <si>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</si>
  <si>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</si>
  <si>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</si>
  <si>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</si>
  <si>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</si>
  <si>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</si>
  <si>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</si>
  <si>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</si>
  <si>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</si>
  <si>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</si>
  <si>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</si>
  <si>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</si>
  <si>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</si>
  <si>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</si>
  <si>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</si>
  <si>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</si>
  <si>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</si>
  <si>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</si>
  <si>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</si>
  <si>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</si>
  <si>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</si>
  <si>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</si>
  <si>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</si>
  <si>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</si>
  <si>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</si>
  <si>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</si>
  <si>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</si>
  <si>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</si>
  <si>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</si>
  <si>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</si>
  <si>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</si>
  <si>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</si>
  <si>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</si>
  <si>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</si>
  <si>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</si>
  <si>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</si>
  <si>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</si>
  <si>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</si>
  <si>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</si>
  <si>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</si>
  <si>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</si>
  <si>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</si>
  <si>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</si>
  <si>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</si>
  <si>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</si>
  <si>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</si>
  <si>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</si>
  <si>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</si>
  <si>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</si>
  <si>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</si>
  <si>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</si>
  <si>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</si>
  <si>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</si>
  <si>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</si>
  <si>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</si>
  <si>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</si>
  <si>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</si>
  <si>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</si>
  <si>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</si>
  <si>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</si>
  <si>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</si>
  <si>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</si>
  <si>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</si>
  <si>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</si>
  <si>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</si>
  <si>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</si>
  <si>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</si>
  <si>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</si>
  <si>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</si>
  <si>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</si>
  <si>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</si>
  <si>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</si>
  <si>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</si>
  <si>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</si>
  <si>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</si>
  <si>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</si>
  <si>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</si>
  <si>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</si>
  <si>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</si>
  <si>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</si>
  <si>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</si>
  <si>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</si>
  <si>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</si>
  <si>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</si>
  <si>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</si>
  <si>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</si>
  <si>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</si>
  <si>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</si>
  <si>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</si>
  <si>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</si>
  <si>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</si>
  <si>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</si>
  <si>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</si>
  <si>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</si>
  <si>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</si>
  <si>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</si>
  <si>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</si>
  <si>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</si>
  <si>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</si>
  <si>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</si>
  <si>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</si>
  <si>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</si>
  <si>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</si>
  <si>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</si>
  <si>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</si>
  <si>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</si>
  <si>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</si>
  <si>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</si>
  <si>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</si>
  <si>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</si>
  <si>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</si>
  <si>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</si>
  <si>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</si>
  <si>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</si>
  <si>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</si>
  <si>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</si>
  <si>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</si>
  <si>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</si>
  <si>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</si>
  <si>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</si>
  <si>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</si>
  <si>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</si>
  <si>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</si>
  <si>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</si>
  <si>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</si>
  <si>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</si>
  <si>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</si>
  <si>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</si>
  <si>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</si>
  <si>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</si>
  <si>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</si>
  <si>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</si>
  <si>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</si>
  <si>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</si>
  <si>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</si>
  <si>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</si>
  <si>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</si>
  <si>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</si>
  <si>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</si>
  <si>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</si>
  <si>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</si>
  <si>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</si>
  <si>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</si>
  <si>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</si>
  <si>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</si>
  <si>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</si>
  <si>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</si>
  <si>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</si>
  <si>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</si>
  <si>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</si>
  <si>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</si>
  <si>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</si>
  <si>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</si>
  <si>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</si>
  <si>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</si>
  <si>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</si>
  <si>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</si>
  <si>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</si>
  <si>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</si>
  <si>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</si>
  <si>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</si>
  <si>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</si>
  <si>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</si>
  <si>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</si>
  <si>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</si>
  <si>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</si>
  <si>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</si>
  <si>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</si>
  <si>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</si>
  <si>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</si>
  <si>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</si>
  <si>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</si>
  <si>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</si>
  <si>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</si>
  <si>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</si>
  <si>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</si>
  <si>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</si>
  <si>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</si>
  <si>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</si>
  <si>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</si>
  <si>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</si>
  <si>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</si>
  <si>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</si>
  <si>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</si>
  <si>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</si>
  <si>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</si>
  <si>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</si>
  <si>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</si>
  <si>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</si>
  <si>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</si>
  <si>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</si>
  <si>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</si>
  <si>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</si>
  <si>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</si>
  <si>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</si>
  <si>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</si>
  <si>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</si>
  <si>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</si>
  <si>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</si>
  <si>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</si>
  <si>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</si>
  <si>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</si>
  <si>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</si>
  <si>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</si>
  <si>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</si>
  <si>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</si>
  <si>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</si>
  <si>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</si>
  <si>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</si>
  <si>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</si>
  <si>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</si>
  <si>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</si>
  <si>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</si>
  <si>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</si>
  <si>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</si>
  <si>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</si>
  <si>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</si>
  <si>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</si>
  <si>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</si>
  <si>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</si>
  <si>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</si>
  <si>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</si>
  <si>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</si>
  <si>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</si>
  <si>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</si>
  <si>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</si>
  <si>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</si>
  <si>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</si>
  <si>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</si>
  <si>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</si>
  <si>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</si>
  <si>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</si>
  <si>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</si>
  <si>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</si>
  <si>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</si>
  <si>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</si>
  <si>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</si>
  <si>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</si>
  <si>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</si>
  <si>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</si>
  <si>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</si>
  <si>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</si>
  <si>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</si>
  <si>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</si>
  <si>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</si>
  <si>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</si>
  <si>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</si>
  <si>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</si>
  <si>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</si>
  <si>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</si>
  <si>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</si>
  <si>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</si>
  <si>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</si>
  <si>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</si>
  <si>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</si>
  <si>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</si>
  <si>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</si>
  <si>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</si>
  <si>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</si>
  <si>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</si>
  <si>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</si>
  <si>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</si>
  <si>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</si>
  <si>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</si>
  <si>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</si>
  <si>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</si>
  <si>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</si>
  <si>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</si>
  <si>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</si>
  <si>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</si>
  <si>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</si>
  <si>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</si>
  <si>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</si>
  <si>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</si>
  <si>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</si>
  <si>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</si>
  <si>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</si>
  <si>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</si>
  <si>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</si>
  <si>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</si>
  <si>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</si>
  <si>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</si>
  <si>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</si>
  <si>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</si>
  <si>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</si>
  <si>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</si>
  <si>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</si>
  <si>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</si>
  <si>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</si>
  <si>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</si>
  <si>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</si>
  <si>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</si>
  <si>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</si>
  <si>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</si>
  <si>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</si>
  <si>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</si>
  <si>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</si>
  <si>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</si>
  <si>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</si>
  <si>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</si>
  <si>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</si>
  <si>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</si>
  <si>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</si>
  <si>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</si>
  <si>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</si>
  <si>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</si>
  <si>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</si>
  <si>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</si>
  <si>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</si>
  <si>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</si>
  <si>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</si>
  <si>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</si>
  <si>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</si>
  <si>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</si>
  <si>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</si>
  <si>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</si>
  <si>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</si>
  <si>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</si>
  <si>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</si>
  <si>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</si>
  <si>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</si>
  <si>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</si>
  <si>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</si>
  <si>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</si>
  <si>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</si>
  <si>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</si>
  <si>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</si>
  <si>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</si>
  <si>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</si>
  <si>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</si>
  <si>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</si>
  <si>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</si>
  <si>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</si>
  <si>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</si>
  <si>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</si>
  <si>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</si>
  <si>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</si>
  <si>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</si>
  <si>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</si>
  <si>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</si>
  <si>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</si>
  <si>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</si>
  <si>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</si>
  <si>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</si>
  <si>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</si>
  <si>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</si>
  <si>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</si>
  <si>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</si>
  <si>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</si>
  <si>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</si>
  <si>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</si>
  <si>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</si>
  <si>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</si>
  <si>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</si>
  <si>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</si>
  <si>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</si>
  <si>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</si>
  <si>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</si>
  <si>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</si>
  <si>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</si>
  <si>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</si>
  <si>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</si>
  <si>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</si>
  <si>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</si>
  <si>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</si>
  <si>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</si>
  <si>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</si>
  <si>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</si>
  <si>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</si>
  <si>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</si>
  <si>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</si>
  <si>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</si>
  <si>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</si>
  <si>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</si>
  <si>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</si>
  <si>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</si>
  <si>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</si>
  <si>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</si>
  <si>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</si>
  <si>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</si>
  <si>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</si>
  <si>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</si>
  <si>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</si>
  <si>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</si>
  <si>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</si>
  <si>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</si>
  <si>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</si>
  <si>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</si>
  <si>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</si>
  <si>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</si>
  <si>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</si>
  <si>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</si>
  <si>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</si>
  <si>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</si>
  <si>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</si>
  <si>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</si>
  <si>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</si>
  <si>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</si>
  <si>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</si>
  <si>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</si>
  <si>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</si>
  <si>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</si>
  <si>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</si>
  <si>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</si>
  <si>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</si>
  <si>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</si>
  <si>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</si>
  <si>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</si>
  <si>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</si>
  <si>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</si>
  <si>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</si>
  <si>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</si>
  <si>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</si>
  <si>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</si>
  <si>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</si>
  <si>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</si>
  <si>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</si>
  <si>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</si>
  <si>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</si>
  <si>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</si>
  <si>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</si>
  <si>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</si>
  <si>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</si>
  <si>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</si>
  <si>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</si>
  <si>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</si>
  <si>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</si>
  <si>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</si>
  <si>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</si>
  <si>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</si>
  <si>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</si>
  <si>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</si>
  <si>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</si>
  <si>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</si>
  <si>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</si>
  <si>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</si>
  <si>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</si>
  <si>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</si>
  <si>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</si>
  <si>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</si>
  <si>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</si>
  <si>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</si>
  <si>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</si>
  <si>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</si>
  <si>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</si>
  <si>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</si>
  <si>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</si>
  <si>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</si>
  <si>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</si>
  <si>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</si>
  <si>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</si>
  <si>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</si>
  <si>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</si>
  <si>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</si>
  <si>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</si>
  <si>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</si>
  <si>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</si>
  <si>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</si>
  <si>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</si>
  <si>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</si>
  <si>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</si>
  <si>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</si>
  <si>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</si>
  <si>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</si>
  <si>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</si>
  <si>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</si>
  <si>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</si>
  <si>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</si>
  <si>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</si>
  <si>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</si>
  <si>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</si>
  <si>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</si>
  <si>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</si>
  <si>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</si>
  <si>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</si>
  <si>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</si>
  <si>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</si>
  <si>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</si>
  <si>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</si>
  <si>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</si>
  <si>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</si>
  <si>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</si>
  <si>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</si>
  <si>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</si>
  <si>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</si>
  <si>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</si>
  <si>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</si>
  <si>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</si>
  <si>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</si>
  <si>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</si>
  <si>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</si>
  <si>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</si>
  <si>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</si>
  <si>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</si>
  <si>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</si>
  <si>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</si>
  <si>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</si>
  <si>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</si>
  <si>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</si>
  <si>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</si>
  <si>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</si>
  <si>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</si>
  <si>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</si>
  <si>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</si>
  <si>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</si>
  <si>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</si>
  <si>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</si>
  <si>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</si>
  <si>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</si>
  <si>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</si>
  <si>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</si>
  <si>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</si>
  <si>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</si>
  <si>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</si>
  <si>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</si>
  <si>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</si>
  <si>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</si>
  <si>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</si>
  <si>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</si>
  <si>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</si>
  <si>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</si>
  <si>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</si>
  <si>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</si>
  <si>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</si>
  <si>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</si>
  <si>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</si>
  <si>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</si>
  <si>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</si>
  <si>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</si>
  <si>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</si>
  <si>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</si>
  <si>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</si>
  <si>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</si>
  <si>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</si>
  <si>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</si>
  <si>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</si>
  <si>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</si>
  <si>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</si>
  <si>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</si>
  <si>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</si>
  <si>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</si>
  <si>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</si>
  <si>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</si>
  <si>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</si>
  <si>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</si>
  <si>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</si>
  <si>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</si>
  <si>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</si>
  <si>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</si>
  <si>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</si>
  <si>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</si>
  <si>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</si>
  <si>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</si>
  <si>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</si>
  <si>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</si>
  <si>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</si>
  <si>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</si>
  <si>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</si>
  <si>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</si>
  <si>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</si>
  <si>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</si>
  <si>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</si>
  <si>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</si>
  <si>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</si>
  <si>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</si>
  <si>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</si>
  <si>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</si>
  <si>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</si>
  <si>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</si>
  <si>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</si>
  <si>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</si>
  <si>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</si>
  <si>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</si>
  <si>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</si>
  <si>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</si>
  <si>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</si>
  <si>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</si>
  <si>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</si>
  <si>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</si>
  <si>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</si>
  <si>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</si>
  <si>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</si>
  <si>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</si>
  <si>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</si>
  <si>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</si>
  <si>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</si>
  <si>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</si>
  <si>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</si>
  <si>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</si>
  <si>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</si>
  <si>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</si>
  <si>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</si>
  <si>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</si>
  <si>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</si>
  <si>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</si>
  <si>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</si>
  <si>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</si>
  <si>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</si>
  <si>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</si>
  <si>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</si>
  <si>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</si>
  <si>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</si>
  <si>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</si>
  <si>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</si>
  <si>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</si>
  <si>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</si>
  <si>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</si>
  <si>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</si>
  <si>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</si>
  <si>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</si>
  <si>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</si>
  <si>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</si>
  <si>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</si>
  <si>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</si>
  <si>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</si>
  <si>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</si>
  <si>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</si>
  <si>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</si>
  <si>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</si>
  <si>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</si>
  <si>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</si>
  <si>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</si>
  <si>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</si>
  <si>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</si>
  <si>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</si>
  <si>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</si>
  <si>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</si>
  <si>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</si>
  <si>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</si>
  <si>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</si>
  <si>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</si>
  <si>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</si>
  <si>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</si>
  <si>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</si>
  <si>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</si>
  <si>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</si>
  <si>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</si>
  <si>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</si>
  <si>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</si>
  <si>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</si>
  <si>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</si>
  <si>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</si>
  <si>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</si>
  <si>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</si>
  <si>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</si>
  <si>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</si>
  <si>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</si>
  <si>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</si>
  <si>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</si>
  <si>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</si>
  <si>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</si>
  <si>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</si>
  <si>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</si>
  <si>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</si>
  <si>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</si>
  <si>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</si>
  <si>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</si>
  <si>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</si>
  <si>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</si>
  <si>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</si>
  <si>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</si>
  <si>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</si>
  <si>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</si>
  <si>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</si>
  <si>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</si>
  <si>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</si>
  <si>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</si>
  <si>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</si>
  <si>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</si>
  <si>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</si>
  <si>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</si>
  <si>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</si>
  <si>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</si>
  <si>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</si>
  <si>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</si>
  <si>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</si>
  <si>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</si>
  <si>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</si>
  <si>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</si>
  <si>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</si>
  <si>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</si>
  <si>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</si>
  <si>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</si>
  <si>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</si>
  <si>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</si>
  <si>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</si>
  <si>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</si>
  <si>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</si>
  <si>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</si>
  <si>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</si>
  <si>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</si>
  <si>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</si>
  <si>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</si>
  <si>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</si>
  <si>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</si>
  <si>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</si>
  <si>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</si>
  <si>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</si>
  <si>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</si>
  <si>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</si>
  <si>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</si>
  <si>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</si>
  <si>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</si>
  <si>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</si>
  <si>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</si>
  <si>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</si>
  <si>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</si>
  <si>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</si>
  <si>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</si>
  <si>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</si>
  <si>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</si>
  <si>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</si>
  <si>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</si>
  <si>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</si>
  <si>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</si>
  <si>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</si>
  <si>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</si>
  <si>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</si>
  <si>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</si>
  <si>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</si>
  <si>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</si>
  <si>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</si>
  <si>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</si>
  <si>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</si>
  <si>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</si>
  <si>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</si>
  <si>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</si>
  <si>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</si>
  <si>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</si>
  <si>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</si>
  <si>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</si>
  <si>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</si>
  <si>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</si>
  <si>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</si>
  <si>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</si>
  <si>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</si>
  <si>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</si>
  <si>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</si>
  <si>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</si>
  <si>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</si>
  <si>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</si>
  <si>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</si>
  <si>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</si>
  <si>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</si>
  <si>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</si>
  <si>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</si>
  <si>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</si>
  <si>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</si>
  <si>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</si>
  <si>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</si>
  <si>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</si>
  <si>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</si>
  <si>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</si>
  <si>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</si>
  <si>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</si>
  <si>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</si>
  <si>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</si>
  <si>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</si>
  <si>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</si>
  <si>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</si>
  <si>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</si>
  <si>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</si>
  <si>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</si>
  <si>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</si>
  <si>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</si>
  <si>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</si>
  <si>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</si>
  <si>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</si>
  <si>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</si>
  <si>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</si>
  <si>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</si>
  <si>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</si>
  <si>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</si>
  <si>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</si>
  <si>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</si>
  <si>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</si>
  <si>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</si>
  <si>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</si>
  <si>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</si>
  <si>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</si>
  <si>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</si>
  <si>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</si>
  <si>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</si>
  <si>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</si>
  <si>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</si>
  <si>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</si>
  <si>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</si>
  <si>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</si>
  <si>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</si>
  <si>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</si>
  <si>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</si>
  <si>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</si>
  <si>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</si>
  <si>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</si>
  <si>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</si>
  <si>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</si>
  <si>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</si>
  <si>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</si>
  <si>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</si>
  <si>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</si>
  <si>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</si>
  <si>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</si>
  <si>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</si>
  <si>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</si>
  <si>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</si>
  <si>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</si>
  <si>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</si>
  <si>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</si>
  <si>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</si>
  <si>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</si>
  <si>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</si>
  <si>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</si>
  <si>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</si>
  <si>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</si>
  <si>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</si>
  <si>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</si>
  <si>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</si>
  <si>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</si>
  <si>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</si>
  <si>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</si>
  <si>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</si>
  <si>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</si>
  <si>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</si>
  <si>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</si>
  <si>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</si>
  <si>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</si>
  <si>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</si>
  <si>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</si>
  <si>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</si>
  <si>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</si>
  <si>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</si>
  <si>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</si>
  <si>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</si>
  <si>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</si>
  <si>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</si>
  <si>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</si>
  <si>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</si>
  <si>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</si>
  <si>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</si>
  <si>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</si>
  <si>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</si>
  <si>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</si>
  <si>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</si>
  <si>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</si>
  <si>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</si>
  <si>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</si>
  <si>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</si>
  <si>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</si>
  <si>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</si>
  <si>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</si>
  <si>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</si>
  <si>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</si>
  <si>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</si>
  <si>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</si>
  <si>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</si>
  <si>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</si>
  <si>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</si>
  <si>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</si>
  <si>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</si>
  <si>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</si>
  <si>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</si>
  <si>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</si>
  <si>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</si>
  <si>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</si>
  <si>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</si>
  <si>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</si>
  <si>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</si>
  <si>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</si>
  <si>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</si>
  <si>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</si>
  <si>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</si>
  <si>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</si>
  <si>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</si>
  <si>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</si>
  <si>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</si>
  <si>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</si>
  <si>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</si>
  <si>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</si>
  <si>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</si>
  <si>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</si>
  <si>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</si>
  <si>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</si>
  <si>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</si>
  <si>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</si>
  <si>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</si>
  <si>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</si>
  <si>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</si>
  <si>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</si>
  <si>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</si>
  <si>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</si>
  <si>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</si>
  <si>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</si>
  <si>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</si>
  <si>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</si>
  <si>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</si>
  <si>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</si>
  <si>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</si>
  <si>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</si>
  <si>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</si>
  <si>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</si>
  <si>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</si>
  <si>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</si>
  <si>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</si>
  <si>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</si>
  <si>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</si>
  <si>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</si>
  <si>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</si>
  <si>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</si>
  <si>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</si>
  <si>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</si>
  <si>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</si>
  <si>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</si>
  <si>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</si>
  <si>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</si>
  <si>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</si>
  <si>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</si>
  <si>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</si>
  <si>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</si>
  <si>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</si>
  <si>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</si>
  <si>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</si>
  <si>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</si>
  <si>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</si>
  <si>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</si>
  <si>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</si>
  <si>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</si>
  <si>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</si>
  <si>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</si>
  <si>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</si>
  <si>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</si>
  <si>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</si>
  <si>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</si>
  <si>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</si>
  <si>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</si>
  <si>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</si>
  <si>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</si>
  <si>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</si>
  <si>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</si>
  <si>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</si>
  <si>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</si>
  <si>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</si>
  <si>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</si>
  <si>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</si>
  <si>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</si>
  <si>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</si>
  <si>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</si>
  <si>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</si>
  <si>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</si>
  <si>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</si>
  <si>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</si>
  <si>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</si>
  <si>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</si>
  <si>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</si>
  <si>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</si>
  <si>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</si>
  <si>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</si>
  <si>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</si>
  <si>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</si>
  <si>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</si>
  <si>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</si>
  <si>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</si>
  <si>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</si>
  <si>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</si>
  <si>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</si>
  <si>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</si>
  <si>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</si>
  <si>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</si>
  <si>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</si>
  <si>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</si>
  <si>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</si>
  <si>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</si>
  <si>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</si>
  <si>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</si>
  <si>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</si>
  <si>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</si>
  <si>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</si>
  <si>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</si>
  <si>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</si>
  <si>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</si>
  <si>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</si>
  <si>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</si>
  <si>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</si>
  <si>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</si>
  <si>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</si>
  <si>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</si>
  <si>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</si>
  <si>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</si>
  <si>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</si>
  <si>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</si>
  <si>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</si>
  <si>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</si>
  <si>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</si>
  <si>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</si>
  <si>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</si>
  <si>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</si>
  <si>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</si>
  <si>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</si>
  <si>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</si>
  <si>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</si>
  <si>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</si>
  <si>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</si>
  <si>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</si>
  <si>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</si>
  <si>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</si>
  <si>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</si>
  <si>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</si>
  <si>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</si>
  <si>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</si>
  <si>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</si>
  <si>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</si>
  <si>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</si>
  <si>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</si>
  <si>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</si>
  <si>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</si>
  <si>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</si>
  <si>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</si>
  <si>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</si>
  <si>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</si>
  <si>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</si>
  <si>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</si>
  <si>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</si>
  <si>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</si>
  <si>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</si>
  <si>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</si>
  <si>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</si>
  <si>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</si>
  <si>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</si>
  <si>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</si>
  <si>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</si>
  <si>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</si>
  <si>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</si>
  <si>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</si>
  <si>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</si>
  <si>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</si>
  <si>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</si>
  <si>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</si>
  <si>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</si>
  <si>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</si>
  <si>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</si>
  <si>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</si>
  <si>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</si>
  <si>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</si>
  <si>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</si>
  <si>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</si>
  <si>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</si>
  <si>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</si>
  <si>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</si>
  <si>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</si>
  <si>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</si>
  <si>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</si>
  <si>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</si>
  <si>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</si>
  <si>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</si>
  <si>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</si>
  <si>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</si>
  <si>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</si>
  <si>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</si>
  <si>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</si>
  <si>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</si>
  <si>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</si>
  <si>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</si>
  <si>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</si>
  <si>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</si>
  <si>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</si>
  <si>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</si>
  <si>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</si>
  <si>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</si>
  <si>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</si>
  <si>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</si>
  <si>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</si>
  <si>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</si>
  <si>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</si>
  <si>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</si>
  <si>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</si>
  <si>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</si>
  <si>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</si>
  <si>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</si>
  <si>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</si>
  <si>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</si>
  <si>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</si>
  <si>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</si>
  <si>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</si>
  <si>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</si>
  <si>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</si>
  <si>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</si>
  <si>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</si>
  <si>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</si>
  <si>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</si>
  <si>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</si>
  <si>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</si>
  <si>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</si>
  <si>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</si>
  <si>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</si>
  <si>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</si>
  <si>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</si>
  <si>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</si>
  <si>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</si>
  <si>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</si>
  <si>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</si>
  <si>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</si>
  <si>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</si>
  <si>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</si>
  <si>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</si>
  <si>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</si>
  <si>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</si>
  <si>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</si>
  <si>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</si>
  <si>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</si>
  <si>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</si>
  <si>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</si>
  <si>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</si>
  <si>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</si>
  <si>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</si>
  <si>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</si>
  <si>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</si>
  <si>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</si>
  <si>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</si>
  <si>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</si>
  <si>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</si>
  <si>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</si>
  <si>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</si>
  <si>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</si>
  <si>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</si>
  <si>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</si>
  <si>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</si>
  <si>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</si>
  <si>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</si>
  <si>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</si>
  <si>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</si>
  <si>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</si>
  <si>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</si>
  <si>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</si>
  <si>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</si>
  <si>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</si>
  <si>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</si>
  <si>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</si>
  <si>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</si>
  <si>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</si>
  <si>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</si>
  <si>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</si>
  <si>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</si>
  <si>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</si>
  <si>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</si>
  <si>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</si>
  <si>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</si>
  <si>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</si>
  <si>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</si>
  <si>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</si>
  <si>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</si>
  <si>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</si>
  <si>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</si>
  <si>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</si>
  <si>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</si>
  <si>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</si>
  <si>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</si>
  <si>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</si>
  <si>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</si>
  <si>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</si>
  <si>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</si>
  <si>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</si>
  <si>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</si>
  <si>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</si>
  <si>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</si>
  <si>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</si>
  <si>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</si>
  <si>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</si>
  <si>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</si>
  <si>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</si>
  <si>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</si>
  <si>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</si>
  <si>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</si>
  <si>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</si>
  <si>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</si>
  <si>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</si>
  <si>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</si>
  <si>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</si>
  <si>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</si>
  <si>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</si>
  <si>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</si>
  <si>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</si>
  <si>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</si>
  <si>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</si>
  <si>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</si>
  <si>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</si>
  <si>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</si>
  <si>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</si>
  <si>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</si>
  <si>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</si>
  <si>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</si>
  <si>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</si>
  <si>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</si>
  <si>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</si>
  <si>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</si>
  <si>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</si>
  <si>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</si>
  <si>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</si>
  <si>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</si>
  <si>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</si>
  <si>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</si>
  <si>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</si>
  <si>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</si>
  <si>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</si>
  <si>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</si>
  <si>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</si>
  <si>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</si>
  <si>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</si>
  <si>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</si>
  <si>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</si>
  <si>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</si>
  <si>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</si>
  <si>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</si>
  <si>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</si>
  <si>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</si>
  <si>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</si>
  <si>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</si>
  <si>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</si>
  <si>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</si>
  <si>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</si>
  <si>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</si>
  <si>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</si>
  <si>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</si>
  <si>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</si>
  <si>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</si>
  <si>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</si>
  <si>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</si>
  <si>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</si>
  <si>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</si>
  <si>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</si>
  <si>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</si>
  <si>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</si>
  <si>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</si>
  <si>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</si>
  <si>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</si>
  <si>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</si>
  <si>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</si>
  <si>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</si>
  <si>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</si>
  <si>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</si>
  <si>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</si>
  <si>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</si>
  <si>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</si>
  <si>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</si>
  <si>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</si>
  <si>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</si>
  <si>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</si>
  <si>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</si>
  <si>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</si>
  <si>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</si>
  <si>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</si>
  <si>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</si>
  <si>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</si>
  <si>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</si>
  <si>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</si>
  <si>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</si>
  <si>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</si>
  <si>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</si>
  <si>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</si>
  <si>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</si>
  <si>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</si>
  <si>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</si>
  <si>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</si>
  <si>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</si>
  <si>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</si>
  <si>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</si>
  <si>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</si>
  <si>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</si>
  <si>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</si>
  <si>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</si>
  <si>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</si>
  <si>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</si>
  <si>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</si>
  <si>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</si>
  <si>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</si>
  <si>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</si>
  <si>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</si>
  <si>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</si>
  <si>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</si>
  <si>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</si>
  <si>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</si>
  <si>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</si>
  <si>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</si>
  <si>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</si>
  <si>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</si>
  <si>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</si>
  <si>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</si>
  <si>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</si>
  <si>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</si>
  <si>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</si>
  <si>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</si>
  <si>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</si>
  <si>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</si>
  <si>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</si>
  <si>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</si>
  <si>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</si>
  <si>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</si>
  <si>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</si>
  <si>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</si>
  <si>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</si>
  <si>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</si>
  <si>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</si>
  <si>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</si>
  <si>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</si>
  <si>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</si>
  <si>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</si>
  <si>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</si>
  <si>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</si>
  <si>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</si>
  <si>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</si>
  <si>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</si>
  <si>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</si>
  <si>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</si>
  <si>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</si>
  <si>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</si>
  <si>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</si>
  <si>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</si>
  <si>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</si>
  <si>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</si>
  <si>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</si>
  <si>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</si>
  <si>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</si>
  <si>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</si>
  <si>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</si>
  <si>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</si>
  <si>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</si>
  <si>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</si>
  <si>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</si>
  <si>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</si>
  <si>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</si>
  <si>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</si>
  <si>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</si>
  <si>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</si>
  <si>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</si>
  <si>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</si>
  <si>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</si>
  <si>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</si>
  <si>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</si>
  <si>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</si>
  <si>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</si>
  <si>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</si>
  <si>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</si>
  <si>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</si>
  <si>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</si>
  <si>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</si>
  <si>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</si>
  <si>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</si>
  <si>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</si>
  <si>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</si>
  <si>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</si>
  <si>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</si>
  <si>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</si>
  <si>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</si>
  <si>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</si>
  <si>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</si>
  <si>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</si>
  <si>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</si>
  <si>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</si>
  <si>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</si>
  <si>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</si>
  <si>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</si>
  <si>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</si>
  <si>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</si>
  <si>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</si>
  <si>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</si>
  <si>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</si>
  <si>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</si>
  <si>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</si>
  <si>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</si>
  <si>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</si>
  <si>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</si>
  <si>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</si>
  <si>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</si>
  <si>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</si>
  <si>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</si>
  <si>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</si>
  <si>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</si>
  <si>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</si>
  <si>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</si>
  <si>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</si>
  <si>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</si>
  <si>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</si>
  <si>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</si>
  <si>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</si>
  <si>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</si>
  <si>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</si>
  <si>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</si>
  <si>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</si>
  <si>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</si>
  <si>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</si>
  <si>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</si>
  <si>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</si>
  <si>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</si>
  <si>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</si>
  <si>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</si>
  <si>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</si>
  <si>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</si>
  <si>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</si>
  <si>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</si>
  <si>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</si>
  <si>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</si>
  <si>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</si>
  <si>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</si>
  <si>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</si>
  <si>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</si>
  <si>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</si>
  <si>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</si>
  <si>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</si>
  <si>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</si>
  <si>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</si>
  <si>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</si>
  <si>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</si>
  <si>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</si>
  <si>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</si>
  <si>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</si>
  <si>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</si>
  <si>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</si>
  <si>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</si>
  <si>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</si>
  <si>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</si>
  <si>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</si>
  <si>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</si>
  <si>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</si>
  <si>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</si>
  <si>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</si>
  <si>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</si>
  <si>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</si>
  <si>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</si>
  <si>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</si>
  <si>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</si>
  <si>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</si>
  <si>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</si>
  <si>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</si>
  <si>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</si>
  <si>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</si>
  <si>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</si>
  <si>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</si>
  <si>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</si>
  <si>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</si>
  <si>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</si>
  <si>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</si>
  <si>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</si>
  <si>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</si>
  <si>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</si>
  <si>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</si>
  <si>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</si>
  <si>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</si>
  <si>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</si>
  <si>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</si>
  <si>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</si>
  <si>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</si>
  <si>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</si>
  <si>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</si>
  <si>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</si>
  <si>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</si>
  <si>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</si>
  <si>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</si>
  <si>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</si>
  <si>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</si>
  <si>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</si>
  <si>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</si>
  <si>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</si>
  <si>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</si>
  <si>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</si>
  <si>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</si>
  <si>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</si>
  <si>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</si>
  <si>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</si>
  <si>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</si>
  <si>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</si>
  <si>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</si>
  <si>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</si>
  <si>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</si>
  <si>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</si>
  <si>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</si>
  <si>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</si>
  <si>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</si>
  <si>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</si>
  <si>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</si>
  <si>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</si>
  <si>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</si>
  <si>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</si>
  <si>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</si>
  <si>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</si>
  <si>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</si>
  <si>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</si>
  <si>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</si>
  <si>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</si>
  <si>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</si>
  <si>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</si>
  <si>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</si>
  <si>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</si>
  <si>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</si>
  <si>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</si>
  <si>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</si>
  <si>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</si>
  <si>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</si>
  <si>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</si>
  <si>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</si>
  <si>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</si>
  <si>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</si>
  <si>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</si>
  <si>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</si>
  <si>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</si>
  <si>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</si>
  <si>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</si>
  <si>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</si>
  <si>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</si>
  <si>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</si>
  <si>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</si>
  <si>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</si>
  <si>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</si>
  <si>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</si>
  <si>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</si>
  <si>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</si>
  <si>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</si>
  <si>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</si>
  <si>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</si>
  <si>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</si>
  <si>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</si>
  <si>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</si>
  <si>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</si>
  <si>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</si>
  <si>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</si>
  <si>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</si>
  <si>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</si>
  <si>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</si>
  <si>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</si>
  <si>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</si>
  <si>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</si>
  <si>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</si>
  <si>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</si>
  <si>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</si>
  <si>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</si>
  <si>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</si>
  <si>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</si>
  <si>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</si>
  <si>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</si>
  <si>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</si>
  <si>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</si>
  <si>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</si>
  <si>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</si>
  <si>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</si>
  <si>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</si>
  <si>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</si>
  <si>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</si>
  <si>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</si>
  <si>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</si>
  <si>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</si>
  <si>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</si>
  <si>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</si>
  <si>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</si>
  <si>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</si>
  <si>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</si>
  <si>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</si>
  <si>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</si>
  <si>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</si>
  <si>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</si>
  <si>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</si>
  <si>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</si>
  <si>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</si>
  <si>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</si>
  <si>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</si>
  <si>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</si>
  <si>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</si>
  <si>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</si>
  <si>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</si>
  <si>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</si>
  <si>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</si>
  <si>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</si>
  <si>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</si>
  <si>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</si>
  <si>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</si>
  <si>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</si>
  <si>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Module faulty under arrange  /team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</si>
  <si>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</si>
  <si>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</si>
  <si>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</si>
  <si>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</si>
  <si>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</si>
  <si>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</si>
  <si>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</si>
  <si>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</si>
  <si>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</si>
  <si>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</si>
  <si>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</si>
  <si>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</si>
  <si>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PCM-20251116-00002233</t>
  </si>
  <si>
    <t>site down again at 2025-11-16 21:58:18 // ETA 15 mins</t>
  </si>
  <si>
    <t>PCM-20251116-00002307</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</si>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</sst>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22" fontId="27" fillId="2" borderId="7" xfId="0" applyNumberFormat="1" applyFont="1" applyFill="1" applyBorder="1" applyAlignment="1">
      <alignment horizontal="center" vertical="center" wrapText="1"/>
    </xf>
    <xf numFmtId="0" fontId="22" fillId="0" borderId="8" xfId="0" applyFont="1" applyBorder="1" applyAlignment="1">
      <alignment wrapText="1"/>
    </xf>
    <xf numFmtId="0" fontId="20" fillId="9" borderId="9" xfId="0" applyFont="1" applyFill="1" applyBorder="1" applyAlignment="1">
      <alignment horizontal="center" vertical="center"/>
    </xf>
    <xf numFmtId="0" fontId="8" fillId="7" borderId="8" xfId="0" applyFont="1" applyFill="1" applyBorder="1" applyAlignment="1">
      <alignment horizontal="center" vertical="center" wrapText="1"/>
    </xf>
    <xf numFmtId="0" fontId="32" fillId="0" borderId="0" xfId="0" applyFont="1"/>
    <xf numFmtId="165" fontId="8"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9" totalsRowShown="0" headerRowDxfId="15" dataDxfId="14" headerRowBorderDxfId="12" tableBorderDxfId="13">
  <autoFilter ref="A1:L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315.00595324073947</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45977.954379166666</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45977.954379166666</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45977.954379166666</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45977.954379166666</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45977.954379166666</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45977.954379166666</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45977.954379166666</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45977.954379166666</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45977.954379166666</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45977.954379166666</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45977.954379166666</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45977.954379166666</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45977.954379166666</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45977.954379166666</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45977.954379166666</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45977.954379166666</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45977.954379166666</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45977.954379166666</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45977.954379166666</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45977.954379166666</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45977.954379166666</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45977.954379166666</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45977.954379166666</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45977.954379166666</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45977.954379166666</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45977.954379166666</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45977.954379166666</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45977.954379166666</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45977.954379166666</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45977.954379166666</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45977.954379166666</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45977.954379166666</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45977.954379166666</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45977.954379166666</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45977.954379166666</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45977.954379166666</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45977.954379166666</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45977.954379166666</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45977.954379166666</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45977.954379166666</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45977.954379166666</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45977.954379166666</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45977.954379166666</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45977.954379166666</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45977.954379166666</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45977.954379166666</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45977.954379166666</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45977.954379166666</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45977.954379166666</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45977.954379166666</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45977.954379166666</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45977.954379166666</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45977.954379166666</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45977.954379166666</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45977.954379166666</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45977.954379166666</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45977.954379166666</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45977.954379166666</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45977.954379166666</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45977.954379166666</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45977.954379166666</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45977.954379166666</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45977.954379166666</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45977.954379166666</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45977.954379166666</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45977.954379166666</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45977.954379166666</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45977.954379166666</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45977.954379166666</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45977.954379166666</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45977.954379166666</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45977.954379166666</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45977.954379166666</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45977.954379166666</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451056A5-8472-4D9A-9A4C-3F455CCC7BC1}"/>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tabSelected="1" workbookViewId="0">
      <pane ySplit="4" topLeftCell="A5" activePane="bottomLeft" state="frozen"/>
      <selection pane="bottomLeft" activeCell="E10" sqref="E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152.95454120370414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1.5180365740743582</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45977.954379166666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45977.954379166666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2"/>
      <c r="E7" s="103"/>
      <c r="F7" s="104"/>
      <c r="G7" s="105">
        <f ca="1">IFERROR(NOW()-F7,"-")</f>
        <v>45977.954379166666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45977.954379166666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45977.954379166666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45977.954379166666</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8" t="str">
        <f>IFERROR(VLOOKUP(D11,DB!A:K,11,0),"")</f>
        <v/>
      </c>
      <c r="C11" s="18"/>
      <c r="D11" s="18"/>
      <c r="E11" s="103"/>
      <c r="F11" s="104"/>
      <c r="G11" s="105">
        <f ca="1">IFERROR(NOW()-F11,"-")</f>
        <v>45977.954379166666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45977.954379166666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45977.954379166666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45977.954379166666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45977.954379166666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45977.954379166666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45977.954379166666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45977.954379166666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45977.954379166666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45977.954379166666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45977.954379166666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45977.954379166666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45977.954379166666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45977.954379166666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45977.954379166666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45977.954379166666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45977.954379166666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45977.954379166666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45977.954379166666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45977.954379166666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45977.954379166666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45977.954379166666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45977.954379166666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45977.954379166666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45977.954379166666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45977.954379166666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45977.954379166666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45977.954379166666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45977.954379166666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45977.954379166666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45977.954379166666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45977.954379166666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45977.954379166666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45977.954379166666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45977.954379166666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45977.954379166666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45977.954379166666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45977.954379166666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45977.954379166666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45977.954379166666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45977.954379166666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45977.954379166666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45977.954379166666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45977.954379166666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45977.954379166666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45977.954379166666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45977.954379166666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45977.954379166666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45977.954379166666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45977.954379166666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45977.954379166666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45977.954379166666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45977.954379166666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45977.954379166666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45977.954379166666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45977.954379166666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45977.954379166666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45977.954379166666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45977.954379166666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45977.954379166666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45977.954379166666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45977.954379166666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45977.954379166666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45977.954379166666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45977.954379166666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45977.954379166666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45977.954379166666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45977.954379166666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45977.954379166666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45977.954379166666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45977.954379166666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45977.954379166666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45977.954379166666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45977.954379166666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45977.954379166666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45977.954379166666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45977.954379166666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45977.954379166666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45977.954379166666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45977.954379166666</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45977.954379166666</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45977.954379166666</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45977.954379166666</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45977.954379166666</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45977.954379166666</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45977.954379166666</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45977.954379166666</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45977.954379166666</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45977.954379166666</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45977.954379166666</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45977.954379166666</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45977.954379166666</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45977.954379166666</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45977.954379166666</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45977.954379166666</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45977.954379166666</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45977.954379166666</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45977.954379166666</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45977.954379166666</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45977.954379166666</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45977.954379166666</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45977.954379166666</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45977.954379166666</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45977.954379166666</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45977.954379166666</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45977.954379166666</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45977.954379166666</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45977.954379166666</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45977.954379166666</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45977.954379166666</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45977.954379166666</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45977.954379166666</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45977.954379166666</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45977.954379166666</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45977.954379166666</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45977.954379166666</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45977.954379166666</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45977.954379166666</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45977.954379166666</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45977.954379166666</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45977.954379166666</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45977.954379166666</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45977.954379166666</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45977.954379166666</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45977.954379166666</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45977.954379166666</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45977.954379166666</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45977.954379166666</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45977.954379166666</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45977.954379166666</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45977.954379166666</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45977.954379166666</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45977.954379166666</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45977.954379166666</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45977.954379166666</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45977.954379166666</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45977.954379166666</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45977.954379166666</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45977.954379166666</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45977.954379166666</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45977.954379166666</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45977.954379166666</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45977.954379166666</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45977.954379166666</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45977.954379166666</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45977.954379166666</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45977.954379166666</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45977.954379166666</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45977.954379166666</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45977.954379166666</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45977.954379166666</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45977.954379166666</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45977.954379166666</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45977.954379166666</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45977.954379166666</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45977.954379166666</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45977.954379166666</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45977.954379166666</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45977.954379166666</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45977.954379166666</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45977.954379166666</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45977.954379166666</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45977.954379166666</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45977.954379166666</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45977.954379166666</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45977.954379166666</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45977.954379166666</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45977.954379166666</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45977.954379166666</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45977.954379166666</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45977.954379166666</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45977.954379166666</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45977.954379166666</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45977.954379166666</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45977.954379166666</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45977.954379166666</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45977.954379166666</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45977.954379166666</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45977.954379166666</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45977.954379166666</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45977.954379166666</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45977.954379166666</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45977.954379166666</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45977.954379166666</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45977.954379166666</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45977.954379166666</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45977.954379166666</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45977.954379166666</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45977.954379166666</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45977.954379166666</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45977.954379166666</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45977.954379166666</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45977.954379166666</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45977.954379166666</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45977.954379166666</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45977.954379166666</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45977.954379166666</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45977.954379166666</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45977.954379166666</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45977.954379166666</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45977.954379166666</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45977.954379166666</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45977.954379166666</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45977.954379166666</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45977.954379166666</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45977.954379166666</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45977.954379166666</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45977.954379166666</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45977.954379166666</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45977.954379166666</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45977.954379166666</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45977.954379166666</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45977.954379166666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45977.954379166666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45977.954379166666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45977.954379166666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45977.954379166666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45977.954379166666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45977.954379166666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45977.954379166666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45977.954379166666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45977.954379166666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45977.954379166666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45977.954379166666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45977.954379166666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45977.954379166666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45977.954379166666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45977.954379166666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45977.954379166666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45977.954379166666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45977.954379166666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45977.954379166666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45977.954379166666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45977.954379166666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45977.954379166666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45977.954379166666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45977.954379166666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45977.954379166666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45977.954379166666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45977.954379166666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45977.954379166666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45977.954379166666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45977.954379166666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45977.954379166666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45977.954379166666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45977.954379166666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45977.954379166666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45977.954379166666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45977.954379166666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45977.954379166666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45977.954379166666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45977.954379166666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45977.954379166666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45977.954379166666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45977.954379166666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45977.954379166666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45977.954379166666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45977.954379166666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45977.954379166666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45977.954379166666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45977.954379166666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45977.954379166666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45977.954379166666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45977.954379166666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45977.954379166666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45977.954379166666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45977.954379166666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45977.954379166666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45977.954379166666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45977.954379166666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45977.954379166666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45977.954379166666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45977.954379166666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45977.954379166666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45977.954379166666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45977.954379166666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45977.954379166666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45977.954379166666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45977.954379166666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45977.954379166666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45977.954379166666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45977.954379166666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45977.954379166666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45977.954379166666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45977.954379166666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45977.954379166666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45977.954379166666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45977.954379166666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45977.954379166666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45977.954379166666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45977.954379166666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45977.954379166666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45977.954379166666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45977.954379166666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45977.954379166666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45977.954379166666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45977.954379166666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45977.954379166666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45977.954379166666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45977.954379166666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45977.954379166666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45977.954379166666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45977.954379166666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45977.954379166666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45977.954379166666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45977.954379166666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45977.954379166666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45977.954379166666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45977.954379166666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45977.954379166666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45977.954379166666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45977.954379166666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45977.954379166666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45977.954379166666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45977.954379166666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45977.954379166666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45977.954379166666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45977.954379166666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45977.954379166666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45977.954379166666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45977.954379166666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45977.954379166666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45977.954379166666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45977.954379166666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45977.954379166666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45977.954379166666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45977.954379166666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45977.954379166666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45977.954379166666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45977.954379166666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45977.954379166666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45977.954379166666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45977.954379166666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45977.954379166666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45977.954379166666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45977.954379166666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45977.954379166666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45977.954379166666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45977.954379166666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45977.954379166666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45977.954379166666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45977.954379166666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45977.954379166666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45977.954379166666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45977.954379166666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45977.954379166666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45977.954379166666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45977.954379166666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45977.954379166666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45977.954379166666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45977.954379166666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45977.954379166666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45977.954379166666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45977.954379166666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45977.954379166666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45977.954379166666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45977.954379166666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45977.954379166666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45977.954379166666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45977.954379166666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45977.954379166666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45977.954379166666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45977.954379166666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45977.954379166666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45977.954379166666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45977.954379166666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45977.954379166666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45977.954379166666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45977.954379166666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45977.954379166666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45977.954379166666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45977.954379166666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45977.954379166666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45977.954379166666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45977.954379166666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45977.954379166666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45977.954379166666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45977.954379166666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45977.954379166666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45977.954379166666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45977.954379166666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45977.954379166666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45977.954379166666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45977.954379166666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45977.954379166666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45977.954379166666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45977.954379166666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45977.954379166666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45977.954379166666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45977.954379166666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45977.954379166666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45977.954379166666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45977.954379166666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45977.954379166666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45977.954379166666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45977.954379166666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45977.954379166666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45977.954379166666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45977.954379166666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45977.954379166666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45977.954379166666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45977.954379166666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45977.954379166666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45977.954379166666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45977.954379166666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45977.954379166666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45977.954379166666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45977.954379166666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45977.954379166666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45977.954379166666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45977.954379166666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45977.954379166666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45977.954379166666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45977.954379166666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45977.954379166666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45977.954379166666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45977.954379166666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45977.954379166666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45977.954379166666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45977.954379166666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45977.954379166666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45977.954379166666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45977.954379166666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45977.954379166666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45977.954379166666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45977.954379166666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45977.954379166666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45977.954379166666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45977.954379166666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45977.954379166666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45977.954379166666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45977.954379166666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45977.954379166666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45977.954379166666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45977.954379166666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45977.954379166666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45977.954379166666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45977.954379166666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45977.954379166666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45977.954379166666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45977.954379166666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45977.954379166666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45977.954379166666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45977.954379166666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45977.954379166666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45977.954379166666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45977.954379166666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45977.954379166666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45977.954379166666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45977.954379166666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45977.954379166666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45977.954379166666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45977.954379166666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45977.954379166666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45977.954379166666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45977.954379166666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45977.954379166666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45977.954379166666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45977.954379166666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45977.954379166666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45977.954379166666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45977.954379166666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45977.954379166666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45977.954379166666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45977.954379166666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45977.954379166666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45977.954379166666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45977.954379166666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45977.954379166666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45977.954379166666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45977.954379166666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45977.954379166666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45977.954379166666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45977.954379166666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45977.954379166666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45977.954379166666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45977.954379166666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45977.954379166666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45977.954379166666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45977.954379166666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45977.954379166666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45977.954379166666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45977.954379166666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45977.954379166666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45977.954379166666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45977.954379166666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45977.954379166666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45977.954379166666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45977.954379166666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45977.954379166666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45977.954379166666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45977.954379166666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45977.954379166666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45977.954379166666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45977.954379166666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45977.954379166666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45977.954379166666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45977.954379166666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45977.954379166666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45977.954379166666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45977.954379166666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45977.954379166666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45977.954379166666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45977.954379166666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45977.954379166666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45977.954379166666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45977.954379166666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45977.954379166666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45977.954379166666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45977.954379166666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45977.954379166666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45977.954379166666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45977.954379166666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45977.954379166666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45977.954379166666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45977.954379166666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45977.954379166666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45977.954379166666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45977.954379166666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45977.954379166666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45977.954379166666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45977.954379166666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45977.954379166666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45977.954379166666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45977.954379166666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45977.954379166666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45977.954379166666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45977.954379166666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45977.954379166666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45977.954379166666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45977.954379166666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45977.954379166666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45977.954379166666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45977.954379166666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45977.954379166666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45977.954379166666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45977.954379166666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45977.954379166666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45977.954379166666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45977.954379166666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45977.954379166666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45977.954379166666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45977.954379166666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45977.954379166666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45977.954379166666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45977.954379166666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45977.954379166666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45977.954379166666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45977.954379166666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45977.954379166666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45977.954379166666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45977.954379166666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45977.954379166666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45977.954379166666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45977.954379166666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45977.954379166666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45977.954379166666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45977.954379166666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45977.954379166666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45977.954379166666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45977.954379166666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45977.954379166666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45977.954379166666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45977.954379166666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45977.954379166666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45977.954379166666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45977.954379166666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45977.954379166666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45977.954379166666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45977.954379166666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45977.954379166666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45977.954379166666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45977.954379166666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45977.954379166666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45977.954379166666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45977.954379166666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45977.954379166666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45977.954379166666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45977.954379166666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45977.954379166666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45977.954379166666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45977.954379166666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45977.954379166666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45977.954379166666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45977.954379166666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45977.954379166666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45977.954379166666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45977.954379166666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45977.954379166666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45977.954379166666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45977.954379166666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45977.954379166666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45977.954379166666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45977.954379166666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45977.954379166666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45977.954379166666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45977.954379166666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45977.954379166666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45977.954379166666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45977.954379166666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45977.954379166666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45977.954379166666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45977.954379166666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45977.954379166666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45977.954379166666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45977.954379166666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45977.954379166666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45977.954379166666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45977.954379166666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45977.954379166666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45977.954379166666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45977.954379166666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45977.954379166666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45977.954379166666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45977.954379166666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45977.954379166666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45977.954379166666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45977.954379166666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45977.954379166666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45977.954379166666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45977.954379166666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45977.954379166666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45977.954379166666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45977.954379166666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45977.954379166666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45977.954379166666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45977.954379166666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45977.954379166666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45977.954379166666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45977.954379166666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45977.954379166666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45977.954379166666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45977.954379166666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45977.954379166666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45977.954379166666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45977.954379166666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45977.954379166666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45977.954379166666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45977.954379166666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45977.954379166666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45977.954379166666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45977.954379166666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45977.954379166666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45977.954379166666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45977.954379166666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45977.954379166666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45977.954379166666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45977.954379166666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45977.954379166666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45977.954379166666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45977.954379166666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45977.954379166666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45977.954379166666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45977.954379166666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45977.954379166666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45977.954379166666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45977.954379166666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45977.954379166666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45977.954379166666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45977.954379166666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45977.954379166666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45977.954379166666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45977.954379166666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45977.954379166666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45977.954379166666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45977.954379166666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45977.954379166666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45977.954379166666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45977.954379166666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45977.954379166666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45977.954379166666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45977.954379166666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45977.954379166666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45977.954379166666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45977.954379166666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45977.954379166666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45977.954379166666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45977.954379166666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45977.954379166666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45977.954379166666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45977.954379166666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45977.954379166666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45977.954379166666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45977.954379166666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45977.954379166666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45977.954379166666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45977.954379166666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45977.954379166666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45977.954379166666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45977.954379166666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45977.954379166666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45977.954379166666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45977.954379166666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45977.954379166666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45977.954379166666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45977.954379166666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45977.954379166666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45977.954379166666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45977.954379166666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45977.954379166666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45977.954379166666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45977.954379166666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45977.954379166666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45977.954379166666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45977.954379166666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45977.954379166666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45977.954379166666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45977.954379166666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45977.954379166666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45977.954379166666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45977.954379166666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45977.954379166666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45977.954379166666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45977.954379166666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45977.954379166666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45977.954379166666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45977.954379166666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45977.954379166666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45977.954379166666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45977.954379166666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45977.954379166666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45977.954379166666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45977.954379166666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45977.954379166666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45977.954379166666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45977.954379166666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45977.954379166666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45977.954379166666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45977.954379166666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45977.954379166666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45977.954379166666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45977.954379166666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45977.954379166666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45977.954379166666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45977.954379166666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45977.954379166666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45977.954379166666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45977.954379166666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45977.954379166666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45977.954379166666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45977.954379166666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45977.954379166666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45977.954379166666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45977.954379166666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45977.954379166666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45977.954379166666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45977.954379166666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45977.954379166666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45977.954379166666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45977.954379166666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45977.954379166666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45977.954379166666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45977.954379166666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45977.954379166666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45977.954379166666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45977.954379166666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45977.954379166666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45977.954379166666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45977.954379166666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45977.954379166666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45977.954379166666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45977.954379166666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45977.954379166666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45977.954379166666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45977.954379166666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45977.954379166666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45977.954379166666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45977.954379166666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45977.954379166666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45977.954379166666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45977.954379166666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45977.954379166666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45977.954379166666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45977.954379166666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45977.954379166666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45977.954379166666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45977.954379166666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45977.954379166666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45977.954379166666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45977.954379166666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45977.954379166666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45977.954379166666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45977.954379166666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45977.954379166666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45977.954379166666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45977.954379166666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45977.954379166666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45977.954379166666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45977.954379166666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45977.954379166666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45977.954379166666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45977.954379166666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45977.954379166666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45977.954379166666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45977.954379166666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45977.954379166666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45977.954379166666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45977.954379166666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45977.954379166666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45977.954379166666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45977.954379166666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45977.954379166666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45977.954379166666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45977.954379166666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45977.954379166666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45977.954379166666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45977.954379166666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45977.954379166666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45977.954379166666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45977.954379166666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45977.954379166666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45977.954379166666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45977.954379166666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45977.954379166666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45977.954379166666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45977.954379166666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45977.954379166666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45977.954379166666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45977.954379166666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45977.954379166666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45977.954379166666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45977.954379166666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45977.954379166666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45977.954379166666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45977.954379166666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45977.954379166666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45977.954379166666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45977.954379166666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45977.954379166666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45977.954379166666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45977.954379166666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45977.954379166666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45977.954379166666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45977.954379166666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45977.954379166666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45977.954379166666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45977.954379166666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45977.954379166666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45977.954379166666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45977.954379166666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45977.954379166666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45977.954379166666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45977.954379166666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45977.954379166666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45977.954379166666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45977.954379166666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45977.954379166666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45977.954379166666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45977.954379166666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45977.954379166666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45977.954379166666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45977.954379166666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45977.954379166666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45977.954379166666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45977.954379166666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45977.954379166666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45977.954379166666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45977.954379166666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45977.954379166666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45977.954379166666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45977.954379166666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45977.954379166666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45977.954379166666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45977.954379166666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45977.954379166666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45977.954379166666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45977.954379166666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45977.954379166666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45977.954379166666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45977.954379166666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45977.954379166666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45977.954379166666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45977.954379166666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45977.954379166666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45977.954379166666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45977.954379166666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45977.954379166666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45977.954379166666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45977.954379166666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45977.954379166666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45977.954379166666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45977.954379166666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45977.954379166666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45977.954379166666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45977.954379166666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45977.954379166666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45977.954379166666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45977.954379166666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45977.954379166666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45977.954379166666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45977.954379166666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45977.954379166666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45977.954379166666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45977.954379166666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45977.954379166666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45977.954379166666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45977.954379166666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45977.954379166666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45977.954379166666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45977.954379166666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45977.954379166666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45977.954379166666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45977.954379166666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45977.954379166666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45977.954379166666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45977.954379166666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45977.954379166666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45977.954379166666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45977.954379166666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45977.954379166666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45977.954379166666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45977.954379166666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45977.954379166666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45977.954379166666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45977.954379166666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45977.954379166666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45977.954379166666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45977.954379166666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45977.954379166666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45977.954379166666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45977.954379166666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45977.954379166666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45977.954379166666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45977.954379166666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45977.954379166666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45977.954379166666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45977.954379166666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45977.954379166666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45977.954379166666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45977.954379166666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45977.954379166666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45977.954379166666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45977.954379166666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45977.954379166666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45977.954379166666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45977.954379166666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45977.954379166666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45977.954379166666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45977.954379166666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45977.954379166666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45977.954379166666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45977.954379166666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45977.954379166666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45977.954379166666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45977.954379166666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45977.954379166666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45977.954379166666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45977.954379166666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45977.954379166666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45977.954379166666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45977.954379166666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45977.954379166666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45977.954379166666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45977.954379166666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45977.954379166666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45977.954379166666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45977.954379166666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45977.954379166666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45977.954379166666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45977.954379166666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45977.954379166666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45977.954379166666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45977.954379166666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45977.954379166666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45977.954379166666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45977.954379166666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45977.954379166666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45977.954379166666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45977.954379166666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45977.954379166666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45977.954379166666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45977.954379166666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45977.954379166666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45977.954379166666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45977.954379166666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45977.954379166666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45977.954379166666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45977.954379166666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45977.954379166666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45977.954379166666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45977.954379166666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45977.954379166666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45977.954379166666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45977.954379166666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45977.954379166666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45977.954379166666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45977.954379166666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45977.954379166666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45977.954379166666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45977.954379166666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45977.954379166666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45977.954379166666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45977.954379166666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45977.954379166666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45977.954379166666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45977.954379166666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45977.954379166666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45977.954379166666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45977.954379166666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45977.954379166666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45977.954379166666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45977.954379166666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45977.954379166666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45977.954379166666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45977.954379166666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45977.954379166666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45977.954379166666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45977.954379166666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45977.954379166666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45977.954379166666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45977.954379166666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45977.954379166666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45977.954379166666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45977.954379166666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45977.954379166666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45977.954379166666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45977.954379166666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45977.954379166666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45977.954379166666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45977.954379166666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45977.954379166666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45977.954379166666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45977.954379166666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45977.954379166666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45977.954379166666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45977.954379166666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45977.954379166666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45977.954379166666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45977.954379166666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45977.954379166666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45977.954379166666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45977.954379166666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45977.954379166666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45977.954379166666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45977.954379166666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45977.954379166666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45977.954379166666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45977.954379166666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45977.954379166666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45977.954379166666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45977.954379166666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45977.954379166666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45977.954379166666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45977.954379166666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45977.954379166666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45977.954379166666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45977.954379166666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45977.954379166666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45977.954379166666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45977.954379166666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45977.954379166666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45977.954379166666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45977.954379166666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45977.954379166666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45977.954379166666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45977.954379166666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45977.954379166666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45977.954379166666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45977.954379166666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45977.954379166666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45977.954379166666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45977.954379166666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45977.954379166666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45977.954379166666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45977.954379166666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45977.954379166666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45977.954379166666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45977.954379166666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45977.954379166666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45977.954379166666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45977.954379166666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45977.954379166666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45977.954379166666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45977.954379166666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45977.954379166666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45977.954379166666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45977.954379166666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45977.954379166666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45977.954379166666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45977.954379166666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45977.954379166666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45977.954379166666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45977.954379166666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45977.954379166666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45977.954379166666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45977.954379166666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45977.954379166666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45977.954379166666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45977.954379166666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45977.954379166666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45977.954379166666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45977.954379166666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45977.954379166666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45977.954379166666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45977.954379166666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45977.954379166666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45977.954379166666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45977.954379166666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45977.954379166666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45977.954379166666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45977.954379166666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45977.954379166666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45977.954379166666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45977.954379166666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45977.954379166666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45977.954379166666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45977.954379166666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45977.954379166666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45977.954379166666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45977.954379166666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45977.954379166666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45977.954379166666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45977.954379166666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45977.954379166666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45977.954379166666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45977.954379166666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45977.954379166666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45977.954379166666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45977.954379166666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45977.954379166666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45977.954379166666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45977.954379166666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45977.954379166666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45977.954379166666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45977.954379166666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45977.954379166666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45977.954379166666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45977.954379166666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45977.954379166666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45977.954379166666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45977.954379166666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45977.954379166666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45977.954379166666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45977.954379166666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45977.954379166666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45977.954379166666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45977.954379166666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45977.954379166666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45977.954379166666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45977.954379166666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45977.954379166666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45977.954379166666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45977.954379166666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45977.954379166666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45977.954379166666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45977.954379166666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45977.954379166666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45977.954379166666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45977.954379166666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45977.954379166666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45977.954379166666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45977.954379166666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45977.954379166666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45977.954379166666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45977.954379166666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45977.954379166666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45977.954379166666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45977.954379166666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45977.954379166666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45977.954379166666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45977.954379166666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45977.954379166666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45977.954379166666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45977.954379166666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45977.954379166666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45977.954379166666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45977.954379166666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45977.954379166666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45977.954379166666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45977.954379166666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45977.954379166666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45977.954379166666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45977.954379166666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45977.954379166666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45977.954379166666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45977.954379166666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45977.954379166666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45977.954379166666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45977.954379166666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45977.954379166666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45977.954379166666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45977.954379166666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45977.954379166666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45977.954379166666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45977.954379166666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45977.954379166666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45977.954379166666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45977.954379166666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45977.954379166666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45977.954379166666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45977.954379166666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45977.954379166666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45977.954379166666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45977.954379166666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45977.954379166666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45977.954379166666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45977.954379166666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45977.954379166666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45977.954379166666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45977.954379166666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45977.954379166666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45977.954379166666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45977.954379166666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45977.954379166666</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274.47366157406941</v>
      </c>
      <c r="H2" s="96">
        <v>45703.474768518521</v>
      </c>
      <c r="I2" s="96" t="str">
        <f>IFERROR(VLOOKUP(D2,DB!A:F,6,0),"")</f>
        <v>SCECO</v>
      </c>
      <c r="J2" s="96" t="str">
        <f>IFERROR(VLOOKUP(D2,DB!A:G,7,0),"")</f>
        <v>Dead</v>
      </c>
      <c r="K2" s="98" t="s">
        <v>39108</v>
      </c>
      <c r="L2" s="92" t="str">
        <f>IFERROR(VLOOKUP(D2,DB!A:I,9,0),"")</f>
        <v>Latis</v>
      </c>
    </row>
    <row r="3" spans="1:16" ht="15" customHeight="1">
      <c r="A3" s="116" t="s">
        <v>39109</v>
      </c>
      <c r="B3" s="116" t="str">
        <f>IFERROR(VLOOKUP(D3,DB!A:K,11,0),"")</f>
        <v>R4</v>
      </c>
      <c r="C3" s="94">
        <v>2</v>
      </c>
      <c r="D3" s="92" t="s">
        <v>34889</v>
      </c>
      <c r="E3" s="95" t="s">
        <v>39021</v>
      </c>
      <c r="F3" s="96"/>
      <c r="G3" s="97">
        <f ca="1">IFERROR(NOW()-F3,"")</f>
        <v>45977.954379166666</v>
      </c>
      <c r="H3" s="96">
        <v>45977.858425925922</v>
      </c>
      <c r="I3" s="116" t="str">
        <f>IFERROR(VLOOKUP(D3,DB!A:F,6,0),"")</f>
        <v>SCECO</v>
      </c>
      <c r="J3" s="116" t="str">
        <f>IFERROR(VLOOKUP(D3,DB!A:G,7,0),"")</f>
        <v>Vandalized</v>
      </c>
      <c r="K3" s="98" t="s">
        <v>39110</v>
      </c>
      <c r="L3" s="92" t="str">
        <f>IFERROR(VLOOKUP(D3,DB!A:I,9,0),"")</f>
        <v>Latis</v>
      </c>
    </row>
    <row r="4" spans="1:16" ht="15" customHeight="1">
      <c r="A4" s="116"/>
      <c r="B4" s="116" t="str">
        <f>IFERROR(VLOOKUP(D4,DB!A:K,11,0),"")</f>
        <v/>
      </c>
      <c r="C4" s="94"/>
      <c r="D4" s="92"/>
      <c r="E4" s="95"/>
      <c r="F4" s="96"/>
      <c r="G4" s="97">
        <f ca="1">IFERROR(NOW()-F4,"")</f>
        <v>45977.954379166666</v>
      </c>
      <c r="H4" s="96"/>
      <c r="I4" s="116" t="str">
        <f>IFERROR(VLOOKUP(D4,DB!A:F,6,0),"")</f>
        <v/>
      </c>
      <c r="J4" s="116" t="str">
        <f>IFERROR(VLOOKUP(D4,DB!A:G,7,0),"")</f>
        <v/>
      </c>
      <c r="K4" s="98"/>
      <c r="L4" s="92" t="str">
        <f>IFERROR(VLOOKUP(D4,DB!A:I,9,0),"")</f>
        <v/>
      </c>
    </row>
    <row r="5" spans="1:16" ht="15" customHeight="1">
      <c r="A5" s="116"/>
      <c r="B5" s="116" t="str">
        <f>IFERROR(VLOOKUP(D5,DB!A:K,11,0),"")</f>
        <v/>
      </c>
      <c r="C5" s="94"/>
      <c r="D5" s="98"/>
      <c r="E5" s="95"/>
      <c r="F5" s="96"/>
      <c r="G5" s="97">
        <f ca="1">IFERROR(NOW()-F5,"")</f>
        <v>45977.954379166666</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45977.954379166666</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45977.954379166666</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45977.954379166666</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45977.954379166666</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45977.954379166666</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45977.954379166666</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45977.954379166666</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45977.954379166666</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45977.954379166666</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45977.954379166666</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45977.954379166666</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45977.954379166666</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45977.954379166666</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45977.954379166666</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45977.954379166666</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45977.954379166666</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45977.954379166666</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45977.954379166666</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45977.954379166666</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45977.954379166666</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45977.954379166666</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45977.954379166666</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45977.954379166666</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45977.954379166666</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45977.954379166666</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45977.954379166666</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45977.954379166666</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45977.954379166666</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45977.954379166666</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45977.954379166666</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45977.954379166666</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45977.954379166666</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45977.954379166666</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45977.954379166666</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45977.954379166666</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45977.954379166666</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45977.954379166666</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45977.954379166666</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45977.954379166666</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45977.954379166666</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45977.954379166666</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45977.954379166666</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45977.954379166666</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45977.954379166666</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45977.954379166666</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45977.954379166666</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45977.954379166666</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45977.954379166666</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45977.954379166666</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45977.954379166666</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45977.954379166666</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45977.954379166666</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45977.954379166666</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45977.954379166666</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45977.954379166666</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45977.954379166666</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45977.954379166666</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45977.954379166666</v>
      </c>
      <c r="H63" s="96"/>
      <c r="I63" s="116" t="str">
        <f>IFERROR(VLOOKUP(D63,DB!A:F,6,0),"")</f>
        <v/>
      </c>
      <c r="J63" s="116" t="str">
        <f>IFERROR(VLOOKUP(D63,DB!A:G,7,0),"")</f>
        <v/>
      </c>
      <c r="K63" s="98"/>
      <c r="L63" s="92"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86.122318981477292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51.765501851848967</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29.293268055553199</v>
      </c>
      <c r="H4" s="111">
        <v>45948.661111111112</v>
      </c>
      <c r="I4" s="110" t="str">
        <f>IFERROR(VLOOKUP(D4,DB!A:F,6,0),"")</f>
        <v>SCECO</v>
      </c>
      <c r="J4" s="110" t="str">
        <f>IFERROR(VLOOKUP(D4,DB!A:G,7,0),"")</f>
        <v>Dead</v>
      </c>
      <c r="K4" s="110" t="s">
        <v>39116</v>
      </c>
      <c r="L4" s="110" t="str">
        <f>IFERROR(VLOOKUP(D4,DB!A:I,9,0),"")</f>
        <v>Latis</v>
      </c>
    </row>
    <row r="5" spans="1:13" ht="30.75">
      <c r="A5" s="110" t="s">
        <v>39117</v>
      </c>
      <c r="B5" s="110" t="s">
        <v>5443</v>
      </c>
      <c r="C5" s="110">
        <v>1</v>
      </c>
      <c r="D5" s="110" t="s">
        <v>32330</v>
      </c>
      <c r="E5" s="110" t="s">
        <v>39021</v>
      </c>
      <c r="F5" s="111">
        <v>45968.848599537036</v>
      </c>
      <c r="G5" s="112">
        <f t="shared" ref="G5:G23" ca="1" si="2">IFERROR(NOW()-F5,"")</f>
        <v>9.1057796296299784</v>
      </c>
      <c r="H5" s="111">
        <v>45968.827465277776</v>
      </c>
      <c r="I5" s="110" t="s">
        <v>22</v>
      </c>
      <c r="J5" s="110" t="s">
        <v>65</v>
      </c>
      <c r="K5" s="110" t="s">
        <v>39118</v>
      </c>
      <c r="L5" s="110" t="s">
        <v>8145</v>
      </c>
    </row>
    <row r="6" spans="1:13">
      <c r="A6" s="110" t="s">
        <v>39119</v>
      </c>
      <c r="B6" s="110" t="str">
        <f>IFERROR(VLOOKUP(D6,DB!A:K,11,0),"")</f>
        <v>R5</v>
      </c>
      <c r="C6" s="110">
        <v>1</v>
      </c>
      <c r="D6" s="110" t="s">
        <v>33371</v>
      </c>
      <c r="E6" s="110" t="s">
        <v>39021</v>
      </c>
      <c r="F6" s="138">
        <v>45977.514803240738</v>
      </c>
      <c r="G6" s="112">
        <f t="shared" ca="1" si="2"/>
        <v>0.43957592592778383</v>
      </c>
      <c r="H6" s="138">
        <v>45977.468807870369</v>
      </c>
      <c r="I6" s="110" t="str">
        <f>IFERROR(VLOOKUP(D6,DB!A:F,6,0),"")</f>
        <v>SCECO</v>
      </c>
      <c r="J6" s="110" t="str">
        <f>IFERROR(VLOOKUP(D6,DB!A:G,7,0),"")</f>
        <v>Weak</v>
      </c>
      <c r="K6" s="110" t="s">
        <v>39120</v>
      </c>
      <c r="L6" s="110" t="str">
        <f>IFERROR(VLOOKUP(D6,DB!A:I,9,0),"")</f>
        <v>Latis</v>
      </c>
    </row>
    <row r="7" spans="1:13">
      <c r="A7" s="110"/>
      <c r="B7" s="110" t="str">
        <f>IFERROR(VLOOKUP(D7,DB!A:K,11,0),"")</f>
        <v/>
      </c>
      <c r="C7" s="110"/>
      <c r="D7" s="110"/>
      <c r="E7" s="110"/>
      <c r="F7" s="110"/>
      <c r="G7" s="112">
        <f t="shared" ca="1" si="2"/>
        <v>45977.954379166666</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45977.954379166666</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45977.954379166666</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45977.954379166666</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45977.954379166666</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45977.954379166666</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45977.954379166666</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45977.954379166666</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45977.954379166666</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45977.954379166666</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45977.954379166666</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45977.954379166666</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45977.954379166666</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45977.954379166666</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45977.954379166666</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45977.954379166666</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45977.954379166666</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45977.954379166666</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45977.954379166666</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45977.954379166666</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45977.954379166666</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45977.954379166666</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45977.954379166666</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45977.954379166666</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45977.954379166666</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45977.954379166666</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45977.954379166666</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45977.954379166666</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45977.954379166666</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45977.954379166666</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45977.954379166666</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45977.954379166666</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45977.954379166666</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45977.954379166666</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45977.954379166666</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45977.954379166666</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45977.954379166666</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45977.954379166666</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45977.954379166666</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45977.954379166666</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45977.954379166666</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45977.954379166666</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45977.954379166666</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45977.954379166666</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45977.954379166666</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45977.954379166666</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45977.954379166666</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45977.954379166666</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45977.954379166666</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45977.954379166666</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45977.954379166666</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45977.954379166666</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45977.954379166666</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45977.954379166666</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45977.954379166666</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45977.954379166666</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45977.954379166666</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45977.954379166666</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45977.954379166666</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45977.954379166666</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45977.954379166666</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45977.954379166666</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45977.954379166666</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45977.954379166666</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45977.954379166666</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45977.954379166666</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45977.954379166666</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45977.954379166666</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45977.954379166666</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45977.954379166666</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45977.954379166666</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45977.954379166666</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45977.954379166666</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45977.954379166666</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45977.954379166666</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45977.954379166666</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45977.954379166666</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45977.954379166666</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45977.954379166666</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45977.954379166666</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45977.954379166666</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45977.954379166666</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45977.954379166666</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45977.954379166666</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45977.954379166666</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45977.954379166666</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45977.954379166666</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45977.954379166666</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45977.954379166666</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45977.954379166666</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45977.954379166666</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45977.954379166666</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45977.954379166666</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45977.954379166666</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45977.954379166666</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45977.954379166666</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45977.954379166666</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45977.954379166666</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45977.954379166666</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45977.954379166666</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45977.954379166666</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45977.954379166666</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45977.954379166666</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45977.954379166666</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45977.954379166666</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45977.954379166666</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45977.954379166666</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45977.954379166666</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45977.954379166666</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45977.954379166666</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45977.954379166666</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45977.954379166666</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45977.954379166666</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45977.954379166666</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45977.954379166666</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45977.954379166666</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45977.954379166666</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45977.954379166666</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45977.954379166666</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45977.954379166666</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45977.954379166666</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45977.954379166666</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45977.954379166666</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45977.954379166666</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45977.954379166666</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45977.954379166666</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45977.954379166666</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45977.954379166666</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45977.954379166666</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45977.954379166666</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45977.954379166666</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45977.954379166666</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45977.954379166666</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45977.954379166666</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45977.954379166666</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45977.954379166666</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45977.954379166666</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45977.954379166666</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45977.954379166666</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45977.954379166666</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45977.954379166666</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45977.954379166666</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45977.954379166666</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45977.954379166666</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45977.954379166666</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45977.954379166666</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45977.954379166666</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45977.954379166666</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45977.954379166666</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45977.954379166666</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45977.954379166666</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45977.954379166666</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45977.954379166666</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45977.954379166666</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45977.954379166666</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45977.954379166666</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45977.954379166666</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45977.954379166666</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45977.954379166666</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45977.954379166666</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45977.954379166666</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45977.954379166666</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45977.954379166666</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45977.954379166666</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5" ca="1" si="0">IFERROR(NOW()-F2,"-")</f>
        <v>0.12884675926034106</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2</v>
      </c>
      <c r="D3" s="141" t="s">
        <v>31701</v>
      </c>
      <c r="E3" s="110" t="s">
        <v>39100</v>
      </c>
      <c r="F3" s="143">
        <v>45977.885000000002</v>
      </c>
      <c r="G3" s="105">
        <f t="shared" ca="1" si="0"/>
        <v>6.9379166663566139E-2</v>
      </c>
      <c r="H3" s="124">
        <v>45977.915486111109</v>
      </c>
      <c r="I3" s="122" t="str">
        <f>IFERROR(VLOOKUP(D3,DB!A:F,6,0),"")</f>
        <v>SCECO</v>
      </c>
      <c r="J3" s="122" t="str">
        <f>IFERROR(VLOOKUP(D3,DB!A:G,7,0),"")</f>
        <v>Good</v>
      </c>
      <c r="K3" s="125" t="s">
        <v>39124</v>
      </c>
      <c r="L3" s="126" t="str">
        <f>IFERROR(VLOOKUP(D3,DB!A:I,9,0),"")</f>
        <v>Latis</v>
      </c>
    </row>
    <row r="4" spans="1:16382" ht="31.5" customHeight="1">
      <c r="A4" s="121" t="s">
        <v>39125</v>
      </c>
      <c r="B4" s="122" t="str">
        <f>IFERROR(VLOOKUP(D4,DB!A:K,11,0),"")</f>
        <v>R6</v>
      </c>
      <c r="C4" s="123">
        <v>2</v>
      </c>
      <c r="D4" s="122" t="s">
        <v>30938</v>
      </c>
      <c r="E4" s="110" t="s">
        <v>39021</v>
      </c>
      <c r="F4" s="124">
        <v>45977.926087962966</v>
      </c>
      <c r="G4" s="105">
        <f t="shared" ca="1" si="0"/>
        <v>2.8291203700064216E-2</v>
      </c>
      <c r="H4" s="124">
        <v>45977.917743055557</v>
      </c>
      <c r="I4" s="122" t="str">
        <f>IFERROR(VLOOKUP(D4,DB!A:F,6,0),"")</f>
        <v>SCECO</v>
      </c>
      <c r="J4" s="122" t="str">
        <f>IFERROR(VLOOKUP(D4,DB!A:G,7,0),"")</f>
        <v>Dead</v>
      </c>
      <c r="K4" s="125" t="s">
        <v>39126</v>
      </c>
      <c r="L4" s="126" t="str">
        <f>IFERROR(VLOOKUP(D4,DB!A:I,9,0),"")</f>
        <v>Latis</v>
      </c>
    </row>
    <row r="5" spans="1:16382" ht="31.5" customHeight="1">
      <c r="A5" s="121"/>
      <c r="B5" s="122" t="str">
        <f>IFERROR(VLOOKUP(D5,DB!A:K,11,0),"")</f>
        <v/>
      </c>
      <c r="C5" s="123"/>
      <c r="D5" s="122"/>
      <c r="E5" s="110"/>
      <c r="F5" s="124"/>
      <c r="G5" s="105">
        <f t="shared" ca="1" si="0"/>
        <v>45977.954379166666</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45977.954379166666</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45977.954379166666</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45977.954379166666</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45977.954379166666</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45977.954379166666</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45977.954379166666</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45977.954379166666</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45977.954379166666</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45977.954379166666</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45977.954379166666</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45977.954379166666</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45977.954379166666</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45977.954379166666</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45977.954379166666</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45977.954379166666</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45977.954379166666</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45977.954379166666</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45977.954379166666</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45977.954379166666</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45977.954379166666</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45977.954379166666</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45977.954379166666</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45977.954379166666</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45977.954379166666</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45977.954379166666</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45977.954379166666</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45977.954379166666</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45977.954379166666</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45977.954379166666</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45977.954379166666</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45977.954379166666</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45977.954379166666</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45977.954379166666</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45977.954379166666</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45977.954379166666</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45977.954379166666</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45977.954379166666</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45977.954379166666</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45977.954379166666</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45977.954379166666</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45977.954379166666</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45977.954379166666</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45977.954379166666</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45977.954379166666</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45977.954379166666</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45977.954379166666</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45977.954379166666</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45977.954379166666</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45977.954379166666</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45977.954379166666</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45977.954379166666</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45977.954379166666</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45977.954379166666</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45977.954379166666</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45977.954379166666</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45977.954379166666</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45977.954379166666</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45977.954379166666</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45977.954379166666</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0"/>
        <v>45977.954379166666</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ref="G66:G99" ca="1" si="1">IFERROR(NOW()-F66,"-")</f>
        <v>45977.954379166666</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45977.954379166666</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45977.954379166666</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45977.954379166666</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45977.954379166666</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45977.954379166666</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45977.954379166666</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45977.954379166666</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45977.954379166666</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45977.954379166666</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45977.954379166666</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45977.954379166666</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45977.954379166666</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45977.954379166666</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45977.954379166666</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45977.954379166666</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45977.954379166666</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45977.954379166666</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45977.954379166666</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45977.954379166666</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45977.954379166666</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45977.954379166666</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45977.954379166666</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45977.954379166666</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45977.954379166666</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45977.954379166666</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45977.954379166666</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45977.954379166666</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45977.954379166666</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45977.954379166666</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45977.954379166666</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45977.954379166666</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45977.954379166666</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1"/>
        <v>45977.954379166666</v>
      </c>
      <c r="H99" s="124"/>
      <c r="I99" s="122" t="str">
        <f>IFERROR(VLOOKUP(D99,DB!A:F,6,0),"")</f>
        <v/>
      </c>
      <c r="J99" s="122" t="str">
        <f>IFERROR(VLOOKUP(D99,DB!A:G,7,0),"")</f>
        <v/>
      </c>
      <c r="K99" s="125"/>
      <c r="L99" s="126" t="str">
        <f>IFERROR(VLOOKUP(D99,DB!A:I,9,0),"")</f>
        <v/>
      </c>
    </row>
  </sheetData>
  <dataValidations count="2">
    <dataValidation allowBlank="1" showInputMessage="1" showErrorMessage="1" sqref="E1" xr:uid="{9E1BC488-8814-4F8A-8DBE-742B3278AB71}"/>
    <dataValidation type="list" allowBlank="1" showInputMessage="1" showErrorMessage="1" sqref="E2:E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2025-11-16T19:55:44Z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