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975" documentId="120_S{2AC9BD13-BADA-5192-A53E-5A8FF88502F6}" xr6:coauthVersionLast="47" xr6:coauthVersionMax="47" xr10:uidLastSave="{B0CF1F1A-82CA-4E8D-90F7-AFB265DF43E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9" l="1"/>
  <c r="G6" i="9"/>
  <c r="G7" i="9"/>
  <c r="G8" i="9"/>
  <c r="J5" i="9"/>
  <c r="J6" i="9"/>
  <c r="J7" i="9"/>
  <c r="J8" i="9"/>
  <c r="L5" i="9"/>
  <c r="L6" i="9"/>
  <c r="L7" i="9"/>
  <c r="L8" i="9"/>
  <c r="I3" i="9"/>
  <c r="I4" i="9"/>
  <c r="I5" i="9"/>
  <c r="I6" i="9"/>
  <c r="I7" i="9"/>
  <c r="I8" i="9"/>
  <c r="G3" i="9"/>
  <c r="G4" i="9"/>
  <c r="G9" i="9"/>
  <c r="G10" i="9"/>
  <c r="I11" i="9"/>
  <c r="L4" i="9"/>
  <c r="J4" i="9"/>
  <c r="G2" i="9"/>
  <c r="L3" i="9"/>
  <c r="J3" i="9"/>
  <c r="L2" i="9"/>
  <c r="J2" i="9"/>
  <c r="I2" i="9"/>
  <c r="D2" i="3"/>
  <c r="B14" i="9"/>
  <c r="D6" i="3"/>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3" i="1"/>
  <c r="G3" i="1"/>
  <c r="I3" i="1"/>
  <c r="J3" i="1"/>
  <c r="L3" i="1"/>
  <c r="B4" i="1"/>
  <c r="G4" i="1"/>
  <c r="I4" i="1"/>
  <c r="J4" i="1"/>
  <c r="L4" i="1"/>
  <c r="D3"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I10" i="9"/>
  <c r="J10" i="9"/>
  <c r="L10" i="9"/>
  <c r="B11" i="9"/>
  <c r="G11" i="9"/>
  <c r="J11" i="9"/>
  <c r="L11" i="9"/>
  <c r="B12" i="9"/>
  <c r="G12" i="9"/>
  <c r="I12" i="9"/>
  <c r="J12" i="9"/>
  <c r="L12" i="9"/>
  <c r="B13" i="9"/>
  <c r="G13" i="9"/>
  <c r="I13" i="9"/>
  <c r="J13" i="9"/>
  <c r="L13" i="9"/>
  <c r="G14" i="9"/>
  <c r="I14" i="9"/>
  <c r="J14" i="9"/>
  <c r="L14" i="9"/>
  <c r="B15" i="9"/>
  <c r="G15" i="9"/>
  <c r="I15" i="9"/>
  <c r="J15" i="9"/>
  <c r="L15" i="9"/>
  <c r="B16" i="9"/>
  <c r="G16" i="9"/>
  <c r="I16" i="9"/>
  <c r="J16" i="9"/>
  <c r="L16" i="9"/>
  <c r="B9" i="9"/>
  <c r="I9" i="9"/>
  <c r="J9" i="9"/>
  <c r="L9"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J6" i="5"/>
  <c r="J7" i="5"/>
  <c r="J8" i="5"/>
  <c r="J9" i="5"/>
  <c r="J10" i="5"/>
  <c r="J11" i="5"/>
  <c r="J12" i="5"/>
  <c r="J13" i="5"/>
  <c r="J14" i="5"/>
  <c r="J15" i="5"/>
  <c r="J16" i="5"/>
  <c r="J17" i="5"/>
  <c r="J18" i="5"/>
  <c r="J19" i="5"/>
  <c r="J20" i="5"/>
  <c r="J21" i="5"/>
  <c r="J22" i="5"/>
  <c r="J23" i="5"/>
  <c r="J24" i="5"/>
  <c r="J25" i="5"/>
  <c r="J26" i="5"/>
  <c r="J27" i="5"/>
  <c r="J28" i="5"/>
  <c r="J29" i="5"/>
  <c r="J30" i="5"/>
  <c r="I6" i="5"/>
  <c r="I7" i="5"/>
  <c r="I8" i="5"/>
  <c r="I9" i="5"/>
  <c r="I10" i="5"/>
  <c r="I11" i="5"/>
  <c r="I12" i="5"/>
  <c r="I13" i="5"/>
  <c r="I14" i="5"/>
  <c r="I15" i="5"/>
  <c r="I16" i="5"/>
  <c r="I17" i="5"/>
  <c r="I18" i="5"/>
  <c r="I19" i="5"/>
  <c r="I20" i="5"/>
  <c r="I21" i="5"/>
  <c r="I22" i="5"/>
  <c r="I23" i="5"/>
  <c r="I24" i="5"/>
  <c r="I25" i="5"/>
  <c r="I26" i="5"/>
  <c r="I27" i="5"/>
  <c r="I28" i="5"/>
  <c r="I29" i="5"/>
  <c r="I30" i="5"/>
  <c r="B6" i="5"/>
  <c r="B7" i="5"/>
  <c r="B8" i="5"/>
  <c r="B9" i="5"/>
  <c r="B10" i="5"/>
  <c r="B11" i="5"/>
  <c r="B12" i="5"/>
  <c r="B13" i="5"/>
  <c r="B14" i="5"/>
  <c r="B15" i="5"/>
  <c r="B16" i="5"/>
  <c r="B17" i="5"/>
  <c r="B18" i="5"/>
  <c r="B19" i="5"/>
  <c r="B20" i="5"/>
  <c r="B21" i="5"/>
  <c r="B22" i="5"/>
  <c r="B23" i="5"/>
  <c r="B24" i="5"/>
  <c r="B25" i="5"/>
  <c r="B26" i="5"/>
  <c r="B27" i="5"/>
  <c r="B28" i="5"/>
  <c r="B29" i="5"/>
  <c r="B30" i="5"/>
  <c r="G6" i="5"/>
  <c r="G7" i="5"/>
  <c r="G8" i="5"/>
  <c r="G9" i="5"/>
  <c r="G10" i="5"/>
  <c r="G11" i="5"/>
  <c r="G12" i="5"/>
  <c r="G13" i="5"/>
  <c r="G14" i="5"/>
  <c r="G15" i="5"/>
  <c r="G16" i="5"/>
  <c r="G17" i="5"/>
  <c r="G18" i="5"/>
  <c r="G19" i="5"/>
  <c r="G20" i="5"/>
  <c r="G21" i="5"/>
  <c r="G22" i="5"/>
  <c r="G23" i="5"/>
  <c r="G24" i="5"/>
  <c r="G25" i="5"/>
  <c r="G26" i="5"/>
  <c r="G27" i="5"/>
  <c r="G28" i="5"/>
  <c r="G29" i="5"/>
  <c r="G3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<sst xmlns="http://schemas.openxmlformats.org/spreadsheetml/2006/main" count="180327" uniqueCount="39141">
  <si>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</si>
  <si>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</si>
  <si>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</si>
  <si>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</si>
  <si>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</si>
  <si>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</si>
  <si>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</si>
  <si>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</si>
  <si>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</si>
  <si>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</si>
  <si>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</si>
  <si>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</si>
  <si>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</si>
  <si>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</si>
  <si>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</si>
  <si>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</si>
  <si>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</si>
  <si>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</si>
  <si>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</si>
  <si>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</si>
  <si>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</si>
  <si>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</si>
  <si>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</si>
  <si>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</si>
  <si>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</si>
  <si>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</si>
  <si>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</si>
  <si>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</si>
  <si>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</si>
  <si>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</si>
  <si>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</si>
  <si>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</si>
  <si>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</si>
  <si>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</si>
  <si>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</si>
  <si>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</si>
  <si>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</si>
  <si>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</si>
  <si>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</si>
  <si>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</si>
  <si>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</si>
  <si>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</si>
  <si>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</si>
  <si>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</si>
  <si>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</si>
  <si>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</si>
  <si>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</si>
  <si>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</si>
  <si>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</si>
  <si>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</si>
  <si>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</si>
  <si>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</si>
  <si>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</si>
  <si>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</si>
  <si>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</si>
  <si>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</si>
  <si>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</si>
  <si>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</si>
  <si>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</si>
  <si>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</si>
  <si>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</si>
  <si>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</si>
  <si>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</si>
  <si>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</si>
  <si>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</si>
  <si>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</si>
  <si>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</si>
  <si>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</si>
  <si>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</si>
  <si>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</si>
  <si>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</si>
  <si>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</si>
  <si>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</si>
  <si>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</si>
  <si>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</si>
  <si>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</si>
  <si>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</si>
  <si>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</si>
  <si>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</si>
  <si>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</si>
  <si>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</si>
  <si>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</si>
  <si>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</si>
  <si>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</si>
  <si>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</si>
  <si>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</si>
  <si>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</si>
  <si>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</si>
  <si>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</si>
  <si>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</si>
  <si>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</si>
  <si>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</si>
  <si>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</si>
  <si>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</si>
  <si>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</si>
  <si>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</si>
  <si>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</si>
  <si>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</si>
  <si>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</si>
  <si>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</si>
  <si>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</si>
  <si>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</si>
  <si>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</si>
  <si>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</si>
  <si>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</si>
  <si>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</si>
  <si>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</si>
  <si>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</si>
  <si>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</si>
  <si>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</si>
  <si>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</si>
  <si>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</si>
  <si>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</si>
  <si>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</si>
  <si>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</si>
  <si>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</si>
  <si>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</si>
  <si>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</si>
  <si>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</si>
  <si>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</si>
  <si>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</si>
  <si>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</si>
  <si>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</si>
  <si>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</si>
  <si>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</si>
  <si>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</si>
  <si>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</si>
  <si>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</si>
  <si>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</si>
  <si>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</si>
  <si>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</si>
  <si>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</si>
  <si>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</si>
  <si>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</si>
  <si>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</si>
  <si>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</si>
  <si>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</si>
  <si>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</si>
  <si>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</si>
  <si>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</si>
  <si>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</si>
  <si>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</si>
  <si>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</si>
  <si>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</si>
  <si>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</si>
  <si>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</si>
  <si>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</si>
  <si>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</si>
  <si>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</si>
  <si>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</si>
  <si>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</si>
  <si>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</si>
  <si>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</si>
  <si>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</si>
  <si>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</si>
  <si>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</si>
  <si>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</si>
  <si>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</si>
  <si>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</si>
  <si>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</si>
  <si>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</si>
  <si>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</si>
  <si>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</si>
  <si>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</si>
  <si>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</si>
  <si>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</si>
  <si>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</si>
  <si>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</si>
  <si>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</si>
  <si>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</si>
  <si>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</si>
  <si>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</si>
  <si>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</si>
  <si>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</si>
  <si>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</si>
  <si>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</si>
  <si>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</si>
  <si>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</si>
  <si>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</si>
  <si>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</si>
  <si>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</si>
  <si>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</si>
  <si>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</si>
  <si>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</si>
  <si>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</si>
  <si>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</si>
  <si>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</si>
  <si>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</si>
  <si>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</si>
  <si>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</si>
  <si>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</si>
  <si>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</si>
  <si>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</si>
  <si>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</si>
  <si>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</si>
  <si>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</si>
  <si>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</si>
  <si>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</si>
  <si>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</si>
  <si>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</si>
  <si>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</si>
  <si>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</si>
  <si>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</si>
  <si>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</si>
  <si>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</si>
  <si>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</si>
  <si>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</si>
  <si>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</si>
  <si>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</si>
  <si>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</si>
  <si>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</si>
  <si>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</si>
  <si>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</si>
  <si>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</si>
  <si>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</si>
  <si>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</si>
  <si>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</si>
  <si>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</si>
  <si>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</si>
  <si>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</si>
  <si>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</si>
  <si>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</si>
  <si>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</si>
  <si>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</si>
  <si>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</si>
  <si>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</si>
  <si>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</si>
  <si>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</si>
  <si>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</si>
  <si>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</si>
  <si>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</si>
  <si>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</si>
  <si>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</si>
  <si>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</si>
  <si>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</si>
  <si>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</si>
  <si>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</si>
  <si>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</si>
  <si>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</si>
  <si>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</si>
  <si>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</si>
  <si>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</si>
  <si>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</si>
  <si>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</si>
  <si>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</si>
  <si>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</si>
  <si>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</si>
  <si>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</si>
  <si>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</si>
  <si>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</si>
  <si>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</si>
  <si>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</si>
  <si>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</si>
  <si>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</si>
  <si>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</si>
  <si>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</si>
  <si>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</si>
  <si>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</si>
  <si>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</si>
  <si>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</si>
  <si>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</si>
  <si>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</si>
  <si>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</si>
  <si>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</si>
  <si>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</si>
  <si>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</si>
  <si>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</si>
  <si>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</si>
  <si>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</si>
  <si>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</si>
  <si>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</si>
  <si>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</si>
  <si>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</si>
  <si>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</si>
  <si>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</si>
  <si>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</si>
  <si>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</si>
  <si>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</si>
  <si>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</si>
  <si>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</si>
  <si>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</si>
  <si>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</si>
  <si>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</si>
  <si>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</si>
  <si>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</si>
  <si>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</si>
  <si>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</si>
  <si>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</si>
  <si>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</si>
  <si>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</si>
  <si>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</si>
  <si>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</si>
  <si>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</si>
  <si>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</si>
  <si>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</si>
  <si>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</si>
  <si>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</si>
  <si>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</si>
  <si>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</si>
  <si>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</si>
  <si>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</si>
  <si>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</si>
  <si>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</si>
  <si>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</si>
  <si>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</si>
  <si>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</si>
  <si>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</si>
  <si>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</si>
  <si>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</si>
  <si>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</si>
  <si>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</si>
  <si>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</si>
  <si>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</si>
  <si>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</si>
  <si>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</si>
  <si>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</si>
  <si>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</si>
  <si>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</si>
  <si>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</si>
  <si>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</si>
  <si>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</si>
  <si>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</si>
  <si>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</si>
  <si>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</si>
  <si>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</si>
  <si>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</si>
  <si>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</si>
  <si>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</si>
  <si>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</si>
  <si>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</si>
  <si>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</si>
  <si>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</si>
  <si>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</si>
  <si>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</si>
  <si>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</si>
  <si>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</si>
  <si>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</si>
  <si>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</si>
  <si>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</si>
  <si>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</si>
  <si>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</si>
  <si>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</si>
  <si>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</si>
  <si>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</si>
  <si>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</si>
  <si>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</si>
  <si>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</si>
  <si>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</si>
  <si>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</si>
  <si>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</si>
  <si>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</si>
  <si>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</si>
  <si>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</si>
  <si>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</si>
  <si>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</si>
  <si>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</si>
  <si>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</si>
  <si>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</si>
  <si>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</si>
  <si>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</si>
  <si>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</si>
  <si>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</si>
  <si>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</si>
  <si>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</si>
  <si>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</si>
  <si>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</si>
  <si>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</si>
  <si>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</si>
  <si>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</si>
  <si>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</si>
  <si>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</si>
  <si>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</si>
  <si>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</si>
  <si>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</si>
  <si>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</si>
  <si>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</si>
  <si>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</si>
  <si>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</si>
  <si>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</si>
  <si>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</si>
  <si>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</si>
  <si>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</si>
  <si>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</si>
  <si>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</si>
  <si>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</si>
  <si>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</si>
  <si>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</si>
  <si>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</si>
  <si>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</si>
  <si>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</si>
  <si>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</si>
  <si>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</si>
  <si>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</si>
  <si>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</si>
  <si>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</si>
  <si>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</si>
  <si>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</si>
  <si>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</si>
  <si>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</si>
  <si>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</si>
  <si>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</si>
  <si>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</si>
  <si>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</si>
  <si>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</si>
  <si>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</si>
  <si>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</si>
  <si>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</si>
  <si>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</si>
  <si>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</si>
  <si>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</si>
  <si>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</si>
  <si>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</si>
  <si>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</si>
  <si>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</si>
  <si>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</si>
  <si>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</si>
  <si>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</si>
  <si>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</si>
  <si>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</si>
  <si>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</si>
  <si>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</si>
  <si>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</si>
  <si>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</si>
  <si>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</si>
  <si>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</si>
  <si>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</si>
  <si>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</si>
  <si>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</si>
  <si>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</si>
  <si>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</si>
  <si>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</si>
  <si>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</si>
  <si>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</si>
  <si>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</si>
  <si>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</si>
  <si>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</si>
  <si>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</si>
  <si>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</si>
  <si>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</si>
  <si>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</si>
  <si>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</si>
  <si>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</si>
  <si>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</si>
  <si>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</si>
  <si>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</si>
  <si>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</si>
  <si>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</si>
  <si>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</si>
  <si>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</si>
  <si>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</si>
  <si>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</si>
  <si>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</si>
  <si>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</si>
  <si>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</si>
  <si>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</si>
  <si>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</si>
  <si>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</si>
  <si>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</si>
  <si>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</si>
  <si>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</si>
  <si>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</si>
  <si>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</si>
  <si>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</si>
  <si>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</si>
  <si>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</si>
  <si>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</si>
  <si>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</si>
  <si>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</si>
  <si>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</si>
  <si>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</si>
  <si>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</si>
  <si>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</si>
  <si>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</si>
  <si>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</si>
  <si>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</si>
  <si>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</si>
  <si>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</si>
  <si>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</si>
  <si>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</si>
  <si>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</si>
  <si>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</si>
  <si>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</si>
  <si>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</si>
  <si>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</si>
  <si>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</si>
  <si>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</si>
  <si>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</si>
  <si>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</si>
  <si>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</si>
  <si>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</si>
  <si>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</si>
  <si>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</si>
  <si>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</si>
  <si>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</si>
  <si>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</si>
  <si>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</si>
  <si>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</si>
  <si>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</si>
  <si>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</si>
  <si>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</si>
  <si>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</si>
  <si>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</si>
  <si>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</si>
  <si>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</si>
  <si>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</si>
  <si>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</si>
  <si>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</si>
  <si>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</si>
  <si>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</si>
  <si>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</si>
  <si>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</si>
  <si>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</si>
  <si>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</si>
  <si>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</si>
  <si>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</si>
  <si>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</si>
  <si>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</si>
  <si>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</si>
  <si>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</si>
  <si>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</si>
  <si>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</si>
  <si>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</si>
  <si>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</si>
  <si>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</si>
  <si>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</si>
  <si>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</si>
  <si>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</si>
  <si>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</si>
  <si>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</si>
  <si>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</si>
  <si>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</si>
  <si>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</si>
  <si>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</si>
  <si>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</si>
  <si>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</si>
  <si>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</si>
  <si>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</si>
  <si>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</si>
  <si>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</si>
  <si>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</si>
  <si>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</si>
  <si>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</si>
  <si>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</si>
  <si>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</si>
  <si>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</si>
  <si>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</si>
  <si>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</si>
  <si>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</si>
  <si>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</si>
  <si>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</si>
  <si>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</si>
  <si>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</si>
  <si>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</si>
  <si>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</si>
  <si>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</si>
  <si>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</si>
  <si>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</si>
  <si>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</si>
  <si>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</si>
  <si>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</si>
  <si>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</si>
  <si>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</si>
  <si>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</si>
  <si>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</si>
  <si>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</si>
  <si>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</si>
  <si>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</si>
  <si>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</si>
  <si>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</si>
  <si>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</si>
  <si>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</si>
  <si>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</si>
  <si>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</si>
  <si>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</si>
  <si>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</si>
  <si>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</si>
  <si>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</si>
  <si>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</si>
  <si>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</si>
  <si>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</si>
  <si>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</si>
  <si>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</si>
  <si>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</si>
  <si>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</si>
  <si>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</si>
  <si>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</si>
  <si>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</si>
  <si>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</si>
  <si>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</si>
  <si>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</si>
  <si>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</si>
  <si>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</si>
  <si>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</si>
  <si>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</si>
  <si>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</si>
  <si>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</si>
  <si>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</si>
  <si>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</si>
  <si>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</si>
  <si>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</si>
  <si>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</si>
  <si>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</si>
  <si>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</si>
  <si>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</si>
  <si>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</si>
  <si>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</si>
  <si>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</si>
  <si>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</si>
  <si>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</si>
  <si>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</si>
  <si>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</si>
  <si>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</si>
  <si>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</si>
  <si>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</si>
  <si>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</si>
  <si>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</si>
  <si>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</si>
  <si>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</si>
  <si>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</si>
  <si>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</si>
  <si>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</si>
  <si>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</si>
  <si>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</si>
  <si>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</si>
  <si>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</si>
  <si>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</si>
  <si>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</si>
  <si>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</si>
  <si>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</si>
  <si>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</si>
  <si>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</si>
  <si>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</si>
  <si>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</si>
  <si>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</si>
  <si>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</si>
  <si>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</si>
  <si>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</si>
  <si>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</si>
  <si>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</si>
  <si>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</si>
  <si>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</si>
  <si>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</si>
  <si>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</si>
  <si>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</si>
  <si>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</si>
  <si>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</si>
  <si>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</si>
  <si>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</si>
  <si>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</si>
  <si>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</si>
  <si>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</si>
  <si>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</si>
  <si>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</si>
  <si>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</si>
  <si>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</si>
  <si>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</si>
  <si>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</si>
  <si>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</si>
  <si>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</si>
  <si>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</si>
  <si>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</si>
  <si>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</si>
  <si>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</si>
  <si>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</si>
  <si>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</si>
  <si>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</si>
  <si>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</si>
  <si>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</si>
  <si>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</si>
  <si>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</si>
  <si>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</si>
  <si>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</si>
  <si>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</si>
  <si>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</si>
  <si>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</si>
  <si>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</si>
  <si>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</si>
  <si>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</si>
  <si>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</si>
  <si>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</si>
  <si>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</si>
  <si>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</si>
  <si>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</si>
  <si>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</si>
  <si>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</si>
  <si>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</si>
  <si>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</si>
  <si>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</si>
  <si>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</si>
  <si>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</si>
  <si>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</si>
  <si>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</si>
  <si>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</si>
  <si>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</si>
  <si>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</si>
  <si>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</si>
  <si>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</si>
  <si>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</si>
  <si>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</si>
  <si>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</si>
  <si>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</si>
  <si>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</si>
  <si>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</si>
  <si>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</si>
  <si>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</si>
  <si>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</si>
  <si>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</si>
  <si>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</si>
  <si>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</si>
  <si>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</si>
  <si>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</si>
  <si>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</si>
  <si>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</si>
  <si>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</si>
  <si>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</si>
  <si>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</si>
  <si>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</si>
  <si>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</si>
  <si>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</si>
  <si>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</si>
  <si>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</si>
  <si>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</si>
  <si>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</si>
  <si>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</si>
  <si>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</si>
  <si>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</si>
  <si>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</si>
  <si>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</si>
  <si>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</si>
  <si>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</si>
  <si>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</si>
  <si>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</si>
  <si>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</si>
  <si>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</si>
  <si>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</si>
  <si>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</si>
  <si>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</si>
  <si>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</si>
  <si>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</si>
  <si>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</si>
  <si>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</si>
  <si>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</si>
  <si>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</si>
  <si>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</si>
  <si>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</si>
  <si>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</si>
  <si>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</si>
  <si>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</si>
  <si>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</si>
  <si>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</si>
  <si>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</si>
  <si>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</si>
  <si>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</si>
  <si>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</si>
  <si>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</si>
  <si>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</si>
  <si>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</si>
  <si>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</si>
  <si>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</si>
  <si>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</si>
  <si>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</si>
  <si>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</si>
  <si>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</si>
  <si>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</si>
  <si>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</si>
  <si>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</si>
  <si>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</si>
  <si>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</si>
  <si>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</si>
  <si>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</si>
  <si>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</si>
  <si>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</si>
  <si>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</si>
  <si>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</si>
  <si>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</si>
  <si>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</si>
  <si>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</si>
  <si>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</si>
  <si>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</si>
  <si>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</si>
  <si>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</si>
  <si>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</si>
  <si>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</si>
  <si>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</si>
  <si>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</si>
  <si>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</si>
  <si>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</si>
  <si>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</si>
  <si>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</si>
  <si>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</si>
  <si>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</si>
  <si>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</si>
  <si>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</si>
  <si>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</si>
  <si>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</si>
  <si>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</si>
  <si>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</si>
  <si>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</si>
  <si>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</si>
  <si>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</si>
  <si>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</si>
  <si>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</si>
  <si>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</si>
  <si>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</si>
  <si>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</si>
  <si>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</si>
  <si>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</si>
  <si>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</si>
  <si>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</si>
  <si>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</si>
  <si>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</si>
  <si>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</si>
  <si>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</si>
  <si>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</si>
  <si>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</si>
  <si>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</si>
  <si>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</si>
  <si>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</si>
  <si>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</si>
  <si>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</si>
  <si>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</si>
  <si>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</si>
  <si>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</si>
  <si>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</si>
  <si>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</si>
  <si>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</si>
  <si>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</si>
  <si>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</si>
  <si>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</si>
  <si>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</si>
  <si>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</si>
  <si>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</si>
  <si>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</si>
  <si>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</si>
  <si>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</si>
  <si>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</si>
  <si>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</si>
  <si>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</si>
  <si>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</si>
  <si>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</si>
  <si>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</si>
  <si>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</si>
  <si>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</si>
  <si>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</si>
  <si>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</si>
  <si>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</si>
  <si>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</si>
  <si>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</si>
  <si>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</si>
  <si>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</si>
  <si>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</si>
  <si>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</si>
  <si>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</si>
  <si>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</si>
  <si>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</si>
  <si>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</si>
  <si>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</si>
  <si>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</si>
  <si>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</si>
  <si>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</si>
  <si>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</si>
  <si>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</si>
  <si>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</si>
  <si>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</si>
  <si>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</si>
  <si>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</si>
  <si>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</si>
  <si>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</si>
  <si>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</si>
  <si>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</si>
  <si>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</si>
  <si>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</si>
  <si>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</si>
  <si>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</si>
  <si>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</si>
  <si>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</si>
  <si>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</si>
  <si>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</si>
  <si>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</si>
  <si>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</si>
  <si>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</si>
  <si>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</si>
  <si>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</si>
  <si>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</si>
  <si>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</si>
  <si>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</si>
  <si>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</si>
  <si>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</si>
  <si>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</si>
  <si>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</si>
  <si>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</si>
  <si>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</si>
  <si>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</si>
  <si>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</si>
  <si>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</si>
  <si>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</si>
  <si>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</si>
  <si>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</si>
  <si>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</si>
  <si>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</si>
  <si>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</si>
  <si>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</si>
  <si>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</si>
  <si>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</si>
  <si>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</si>
  <si>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</si>
  <si>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</si>
  <si>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</si>
  <si>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</si>
  <si>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</si>
  <si>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</si>
  <si>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</si>
  <si>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</si>
  <si>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</si>
  <si>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</si>
  <si>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</si>
  <si>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</si>
  <si>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</si>
  <si>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</si>
  <si>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</si>
  <si>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</si>
  <si>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</si>
  <si>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</si>
  <si>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</si>
  <si>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</si>
  <si>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</si>
  <si>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</si>
  <si>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</si>
  <si>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</si>
  <si>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</si>
  <si>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</si>
  <si>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</si>
  <si>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</si>
  <si>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</si>
  <si>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</si>
  <si>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</si>
  <si>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</si>
  <si>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</si>
  <si>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</si>
  <si>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</si>
  <si>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</si>
  <si>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</si>
  <si>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</si>
  <si>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</si>
  <si>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</si>
  <si>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</si>
  <si>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</si>
  <si>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</si>
  <si>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</si>
  <si>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</si>
  <si>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</si>
  <si>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</si>
  <si>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</si>
  <si>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</si>
  <si>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</si>
  <si>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</si>
  <si>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</si>
  <si>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</si>
  <si>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</si>
  <si>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</si>
  <si>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</si>
  <si>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</si>
  <si>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</si>
  <si>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</si>
  <si>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</si>
  <si>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</si>
  <si>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</si>
  <si>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</si>
  <si>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</si>
  <si>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</si>
  <si>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</si>
  <si>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</si>
  <si>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</si>
  <si>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</si>
  <si>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</si>
  <si>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</si>
  <si>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</si>
  <si>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</si>
  <si>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</si>
  <si>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</si>
  <si>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</si>
  <si>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</si>
  <si>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</si>
  <si>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</si>
  <si>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</si>
  <si>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</si>
  <si>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</si>
  <si>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</si>
  <si>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</si>
  <si>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</si>
  <si>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</si>
  <si>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</si>
  <si>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</si>
  <si>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</si>
  <si>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</si>
  <si>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</si>
  <si>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</si>
  <si>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</si>
  <si>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</si>
  <si>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</si>
  <si>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</si>
  <si>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</si>
  <si>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</si>
  <si>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</si>
  <si>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</si>
  <si>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</si>
  <si>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</si>
  <si>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</si>
  <si>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</si>
  <si>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</si>
  <si>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</si>
  <si>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</si>
  <si>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</si>
  <si>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</si>
  <si>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</si>
  <si>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</si>
  <si>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</si>
  <si>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</si>
  <si>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</si>
  <si>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</si>
  <si>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</si>
  <si>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</si>
  <si>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</si>
  <si>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</si>
  <si>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</si>
  <si>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</si>
  <si>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</si>
  <si>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</si>
  <si>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</si>
  <si>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</si>
  <si>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</si>
  <si>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</si>
  <si>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</si>
  <si>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</si>
  <si>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</si>
  <si>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</si>
  <si>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</si>
  <si>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</si>
  <si>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</si>
  <si>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</si>
  <si>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</si>
  <si>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</si>
  <si>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</si>
  <si>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</si>
  <si>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</si>
  <si>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</si>
  <si>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</si>
  <si>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</si>
  <si>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</si>
  <si>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</si>
  <si>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</si>
  <si>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</si>
  <si>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</si>
  <si>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</si>
  <si>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</si>
  <si>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</si>
  <si>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</si>
  <si>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</si>
  <si>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</si>
  <si>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</si>
  <si>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</si>
  <si>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</si>
  <si>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</si>
  <si>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</si>
  <si>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</si>
  <si>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</si>
  <si>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</si>
  <si>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</si>
  <si>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</si>
  <si>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</si>
  <si>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</si>
  <si>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</si>
  <si>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</si>
  <si>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</si>
  <si>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</si>
  <si>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</si>
  <si>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</si>
  <si>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</si>
  <si>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</si>
  <si>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</si>
  <si>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</si>
  <si>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</si>
  <si>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</si>
  <si>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</si>
  <si>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</si>
  <si>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</si>
  <si>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</si>
  <si>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</si>
  <si>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</si>
  <si>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</si>
  <si>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</si>
  <si>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</si>
  <si>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</si>
  <si>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</si>
  <si>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</si>
  <si>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</si>
  <si>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</si>
  <si>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</si>
  <si>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</si>
  <si>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</si>
  <si>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</si>
  <si>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</si>
  <si>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</si>
  <si>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</si>
  <si>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</si>
  <si>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</si>
  <si>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</si>
  <si>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</si>
  <si>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</si>
  <si>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</si>
  <si>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</si>
  <si>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</si>
  <si>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</si>
  <si>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</si>
  <si>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</si>
  <si>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</si>
  <si>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</si>
  <si>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</si>
  <si>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</si>
  <si>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</si>
  <si>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</si>
  <si>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</si>
  <si>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</si>
  <si>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</si>
  <si>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</si>
  <si>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</si>
  <si>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</si>
  <si>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</si>
  <si>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</si>
  <si>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</si>
  <si>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</si>
  <si>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</si>
  <si>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</si>
  <si>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</si>
  <si>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</si>
  <si>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</si>
  <si>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</si>
  <si>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</si>
  <si>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</si>
  <si>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</si>
  <si>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</si>
  <si>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</si>
  <si>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</si>
  <si>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</si>
  <si>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</si>
  <si>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</si>
  <si>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</si>
  <si>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</si>
  <si>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</si>
  <si>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</si>
  <si>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</si>
  <si>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</si>
  <si>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</si>
  <si>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</si>
  <si>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</si>
  <si>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</si>
  <si>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</si>
  <si>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</si>
  <si>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</si>
  <si>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</si>
  <si>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</si>
  <si>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</si>
  <si>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</si>
  <si>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</si>
  <si>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</si>
  <si>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</si>
  <si>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</si>
  <si>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</si>
  <si>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</si>
  <si>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</si>
  <si>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</si>
  <si>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</si>
  <si>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</si>
  <si>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</si>
  <si>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</si>
  <si>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</si>
  <si>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</si>
  <si>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</si>
  <si>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</si>
  <si>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</si>
  <si>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</si>
  <si>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</si>
  <si>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</si>
  <si>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</si>
  <si>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</si>
  <si>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</si>
  <si>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</si>
  <si>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</si>
  <si>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</si>
  <si>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</si>
  <si>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</si>
  <si>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</si>
  <si>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</si>
  <si>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</si>
  <si>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</si>
  <si>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</si>
  <si>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</si>
  <si>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</si>
  <si>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</si>
  <si>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</si>
  <si>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</si>
  <si>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</si>
  <si>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</si>
  <si>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</si>
  <si>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</si>
  <si>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</si>
  <si>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</si>
  <si>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</si>
  <si>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</si>
  <si>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</si>
  <si>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</si>
  <si>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</si>
  <si>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</si>
  <si>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</si>
  <si>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</si>
  <si>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</si>
  <si>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</si>
  <si>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</si>
  <si>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</si>
  <si>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</si>
  <si>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</si>
  <si>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</si>
  <si>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</si>
  <si>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</si>
  <si>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</si>
  <si>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</si>
  <si>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</si>
  <si>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</si>
  <si>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</si>
  <si>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</si>
  <si>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</si>
  <si>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</si>
  <si>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</si>
  <si>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</si>
  <si>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</si>
  <si>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</si>
  <si>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</si>
  <si>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</si>
  <si>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</si>
  <si>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</si>
  <si>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</si>
  <si>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</si>
  <si>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</si>
  <si>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</si>
  <si>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</si>
  <si>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</si>
  <si>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</si>
  <si>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</si>
  <si>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</si>
  <si>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</si>
  <si>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</si>
  <si>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</si>
  <si>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</si>
  <si>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</si>
  <si>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</si>
  <si>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</si>
  <si>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</si>
  <si>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</si>
  <si>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</si>
  <si>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</si>
  <si>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</si>
  <si>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</si>
  <si>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</si>
  <si>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</si>
  <si>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</si>
  <si>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</si>
  <si>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</si>
  <si>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</si>
  <si>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</si>
  <si>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</si>
  <si>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</si>
  <si>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</si>
  <si>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</si>
  <si>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</si>
  <si>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</si>
  <si>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</si>
  <si>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</si>
  <si>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</si>
  <si>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</si>
  <si>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</si>
  <si>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</si>
  <si>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</si>
  <si>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</si>
  <si>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</si>
  <si>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</si>
  <si>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</si>
  <si>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</si>
  <si>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</si>
  <si>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</si>
  <si>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</si>
  <si>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</si>
  <si>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</si>
  <si>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</si>
  <si>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</si>
  <si>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</si>
  <si>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</si>
  <si>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</si>
  <si>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</si>
  <si>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</si>
  <si>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</si>
  <si>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</si>
  <si>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</si>
  <si>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</si>
  <si>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</si>
  <si>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</si>
  <si>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</si>
  <si>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</si>
  <si>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</si>
  <si>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</si>
  <si>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</si>
  <si>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</si>
  <si>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</si>
  <si>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</si>
  <si>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</si>
  <si>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</si>
  <si>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</si>
  <si>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</si>
  <si>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</si>
  <si>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</si>
  <si>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</si>
  <si>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</si>
  <si>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</si>
  <si>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</si>
  <si>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</si>
  <si>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</si>
  <si>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</si>
  <si>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</si>
  <si>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</si>
  <si>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</si>
  <si>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</si>
  <si>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</si>
  <si>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</si>
  <si>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</si>
  <si>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</si>
  <si>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</si>
  <si>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</si>
  <si>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</si>
  <si>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</si>
  <si>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</si>
  <si>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</si>
  <si>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</si>
  <si>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</si>
  <si>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</si>
  <si>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</si>
  <si>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</si>
  <si>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</si>
  <si>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</si>
  <si>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</si>
  <si>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</si>
  <si>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</si>
  <si>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</si>
  <si>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</si>
  <si>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</si>
  <si>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</si>
  <si>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</si>
  <si>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</si>
  <si>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</si>
  <si>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</si>
  <si>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</si>
  <si>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</si>
  <si>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</si>
  <si>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</si>
  <si>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</si>
  <si>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</si>
  <si>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</si>
  <si>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</si>
  <si>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</si>
  <si>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</si>
  <si>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</si>
  <si>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</si>
  <si>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</si>
  <si>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</si>
  <si>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</si>
  <si>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</si>
  <si>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</si>
  <si>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</si>
  <si>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</si>
  <si>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</si>
  <si>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</si>
  <si>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</si>
  <si>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</si>
  <si>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</si>
  <si>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</si>
  <si>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</si>
  <si>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</si>
  <si>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</si>
  <si>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</si>
  <si>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</si>
  <si>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</si>
  <si>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</si>
  <si>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</si>
  <si>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</si>
  <si>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</si>
  <si>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</si>
  <si>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</si>
  <si>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</si>
  <si>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</si>
  <si>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</si>
  <si>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</si>
  <si>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</si>
  <si>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</si>
  <si>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</si>
  <si>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</si>
  <si>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</si>
  <si>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</si>
  <si>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</si>
  <si>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</si>
  <si>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</si>
  <si>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</si>
  <si>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</si>
  <si>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</si>
  <si>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</si>
  <si>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</si>
  <si>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</si>
  <si>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</si>
  <si>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</si>
  <si>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</si>
  <si>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</si>
  <si>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</si>
  <si>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</si>
  <si>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</si>
  <si>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</si>
  <si>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</si>
  <si>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</si>
  <si>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</si>
  <si>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</si>
  <si>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</si>
  <si>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</si>
  <si>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</si>
  <si>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</si>
  <si>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</si>
  <si>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</si>
  <si>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</si>
  <si>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</si>
  <si>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</si>
  <si>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</si>
  <si>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</si>
  <si>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</si>
  <si>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</si>
  <si>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</si>
  <si>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</si>
  <si>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</si>
  <si>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</si>
  <si>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</si>
  <si>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</si>
  <si>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</si>
  <si>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</si>
  <si>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</si>
  <si>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</si>
  <si>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</si>
  <si>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</si>
  <si>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</si>
  <si>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</si>
  <si>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</si>
  <si>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</si>
  <si>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</si>
  <si>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</si>
  <si>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</si>
  <si>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</si>
  <si>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</si>
  <si>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</si>
  <si>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</si>
  <si>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</si>
  <si>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</si>
  <si>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</si>
  <si>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</si>
  <si>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</si>
  <si>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</si>
  <si>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</si>
  <si>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</si>
  <si>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</si>
  <si>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</si>
  <si>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</si>
  <si>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</si>
  <si>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</si>
  <si>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</si>
  <si>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</si>
  <si>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</si>
  <si>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</si>
  <si>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</si>
  <si>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</si>
  <si>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</si>
  <si>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</si>
  <si>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</si>
  <si>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</si>
  <si>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</si>
  <si>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</si>
  <si>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</si>
  <si>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</si>
  <si>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</si>
  <si>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</si>
  <si>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</si>
  <si>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</si>
  <si>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</si>
  <si>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</si>
  <si>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</si>
  <si>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</si>
  <si>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</si>
  <si>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</si>
  <si>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</si>
  <si>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</si>
  <si>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</si>
  <si>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</si>
  <si>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</si>
  <si>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</si>
  <si>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</si>
  <si>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</si>
  <si>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</si>
  <si>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</si>
  <si>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</si>
  <si>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</si>
  <si>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</si>
  <si>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</si>
  <si>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</si>
  <si>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</si>
  <si>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</si>
  <si>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</si>
  <si>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</si>
  <si>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</si>
  <si>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</si>
  <si>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</si>
  <si>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</si>
  <si>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</si>
  <si>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</si>
  <si>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</si>
  <si>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</si>
  <si>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</si>
  <si>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</si>
  <si>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</si>
  <si>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</si>
  <si>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</si>
  <si>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</si>
  <si>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</si>
  <si>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</si>
  <si>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</si>
  <si>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</si>
  <si>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</si>
  <si>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</si>
  <si>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</si>
  <si>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</si>
  <si>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</si>
  <si>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</si>
  <si>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</si>
  <si>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</si>
  <si>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</si>
  <si>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</si>
  <si>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</si>
  <si>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</si>
  <si>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</si>
  <si>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</si>
  <si>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</si>
  <si>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</si>
  <si>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</si>
  <si>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</si>
  <si>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</si>
  <si>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</si>
  <si>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</si>
  <si>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</si>
  <si>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</si>
  <si>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</si>
  <si>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</si>
  <si>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</si>
  <si>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</si>
  <si>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</si>
  <si>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</si>
  <si>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</si>
  <si>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</si>
  <si>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</si>
  <si>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</si>
  <si>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</si>
  <si>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</si>
  <si>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</si>
  <si>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</si>
  <si>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</si>
  <si>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</si>
  <si>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</si>
  <si>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</si>
  <si>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</si>
  <si>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</si>
  <si>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</si>
  <si>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</si>
  <si>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</si>
  <si>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</si>
  <si>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</si>
  <si>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</si>
  <si>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</si>
  <si>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</si>
  <si>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</si>
  <si>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</si>
  <si>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</si>
  <si>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</si>
  <si>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</si>
  <si>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</si>
  <si>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</si>
  <si>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</si>
  <si>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</si>
  <si>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</si>
  <si>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</si>
  <si>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</si>
  <si>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</si>
  <si>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</si>
  <si>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</si>
  <si>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</si>
  <si>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</si>
  <si>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</si>
  <si>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</si>
  <si>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</si>
  <si>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</si>
  <si>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</si>
  <si>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</si>
  <si>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</si>
  <si>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</si>
  <si>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</si>
  <si>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</si>
  <si>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</si>
  <si>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</si>
  <si>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</si>
  <si>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</si>
  <si>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</si>
  <si>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</si>
  <si>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</si>
  <si>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</si>
  <si>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</si>
  <si>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</si>
  <si>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</si>
  <si>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</si>
  <si>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</si>
  <si>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</si>
  <si>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</si>
  <si>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</si>
  <si>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</si>
  <si>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</si>
  <si>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</si>
  <si>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</si>
  <si>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</si>
  <si>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</si>
  <si>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</si>
  <si>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</si>
  <si>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</si>
  <si>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</si>
  <si>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</si>
  <si>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</si>
  <si>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</si>
  <si>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</si>
  <si>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</si>
  <si>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</si>
  <si>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</si>
  <si>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</si>
  <si>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</si>
  <si>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</si>
  <si>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</si>
  <si>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</si>
  <si>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</si>
  <si>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</si>
  <si>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</si>
  <si>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</si>
  <si>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</si>
  <si>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</si>
  <si>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</si>
  <si>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</si>
  <si>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</si>
  <si>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</si>
  <si>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</si>
  <si>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</si>
  <si>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</si>
  <si>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</si>
  <si>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</si>
  <si>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</si>
  <si>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</si>
  <si>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</si>
  <si>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</si>
  <si>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</si>
  <si>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</si>
  <si>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</si>
  <si>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</si>
  <si>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</si>
  <si>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</si>
  <si>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</si>
  <si>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</si>
  <si>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</si>
  <si>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</si>
  <si>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</si>
  <si>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</si>
  <si>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</si>
  <si>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</si>
  <si>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</si>
  <si>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</si>
  <si>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</si>
  <si>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</si>
  <si>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</si>
  <si>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</si>
  <si>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</si>
  <si>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</si>
  <si>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</si>
  <si>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</si>
  <si>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</si>
  <si>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</si>
  <si>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</si>
  <si>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</si>
  <si>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</si>
  <si>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</si>
  <si>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</si>
  <si>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</si>
  <si>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</si>
  <si>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</si>
  <si>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</si>
  <si>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</si>
  <si>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</si>
  <si>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</si>
  <si>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</si>
  <si>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</si>
  <si>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</si>
  <si>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</si>
  <si>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</si>
  <si>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</si>
  <si>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</si>
  <si>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</si>
  <si>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</si>
  <si>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</si>
  <si>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</si>
  <si>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</si>
  <si>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</si>
  <si>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</si>
  <si>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</si>
  <si>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</si>
  <si>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</si>
  <si>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</si>
  <si>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</si>
  <si>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</si>
  <si>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</si>
  <si>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</si>
  <si>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</si>
  <si>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</si>
  <si>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</si>
  <si>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</si>
  <si>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</si>
  <si>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</si>
  <si>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</si>
  <si>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</si>
  <si>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</si>
  <si>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</si>
  <si>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</si>
  <si>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</si>
  <si>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</si>
  <si>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</si>
  <si>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</si>
  <si>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</si>
  <si>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</si>
  <si>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</si>
  <si>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</si>
  <si>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</si>
  <si>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</si>
  <si>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</si>
  <si>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</si>
  <si>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</si>
  <si>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</si>
  <si>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</si>
  <si>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</si>
  <si>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</si>
  <si>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</si>
  <si>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</si>
  <si>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</si>
  <si>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</si>
  <si>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</si>
  <si>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</si>
  <si>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</si>
  <si>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</si>
  <si>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</si>
  <si>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</si>
  <si>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</si>
  <si>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</si>
  <si>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</si>
  <si>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</si>
  <si>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</si>
  <si>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</si>
  <si>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</si>
  <si>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</si>
  <si>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</si>
  <si>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</si>
  <si>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</si>
  <si>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</si>
  <si>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</si>
  <si>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</si>
  <si>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</si>
  <si>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</si>
  <si>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</si>
  <si>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</si>
  <si>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</si>
  <si>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</si>
  <si>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</si>
  <si>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</si>
  <si>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</si>
  <si>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</si>
  <si>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</si>
  <si>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</si>
  <si>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</si>
  <si>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</si>
  <si>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</si>
  <si>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</si>
  <si>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</si>
  <si>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</si>
  <si>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</si>
  <si>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</si>
  <si>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</si>
  <si>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</si>
  <si>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</si>
  <si>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</si>
  <si>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</si>
  <si>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</si>
  <si>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</si>
  <si>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</si>
  <si>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</si>
  <si>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</si>
  <si>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</si>
  <si>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</si>
  <si>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</si>
  <si>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</si>
  <si>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</si>
  <si>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</si>
  <si>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</si>
  <si>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</si>
  <si>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</si>
  <si>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</si>
  <si>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</si>
  <si>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</si>
  <si>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</si>
  <si>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</si>
  <si>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</si>
  <si>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</si>
  <si>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</si>
  <si>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</si>
  <si>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</si>
  <si>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</si>
  <si>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</si>
  <si>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</si>
  <si>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</si>
  <si>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</si>
  <si>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</si>
  <si>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</si>
  <si>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</si>
  <si>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</si>
  <si>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</si>
  <si>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</si>
  <si>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</si>
  <si>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</si>
  <si>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</si>
  <si>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</si>
  <si>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</si>
  <si>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</si>
  <si>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</si>
  <si>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</si>
  <si>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</si>
  <si>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</si>
  <si>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</si>
  <si>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</si>
  <si>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</si>
  <si>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</si>
  <si>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</si>
  <si>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</si>
  <si>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</si>
  <si>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</si>
  <si>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</si>
  <si>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</si>
  <si>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</si>
  <si>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</si>
  <si>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</si>
  <si>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</si>
  <si>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</si>
  <si>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</si>
  <si>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</si>
  <si>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</si>
  <si>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</si>
  <si>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</si>
  <si>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</si>
  <si>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</si>
  <si>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</si>
  <si>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</si>
  <si>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</si>
  <si>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</si>
  <si>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</si>
  <si>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</si>
  <si>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</si>
  <si>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</si>
  <si>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</si>
  <si>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</si>
  <si>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</si>
  <si>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</si>
  <si>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</si>
  <si>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</si>
  <si>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</si>
  <si>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</si>
  <si>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</si>
  <si>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</si>
  <si>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</si>
  <si>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</si>
  <si>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</si>
  <si>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</si>
  <si>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</si>
  <si>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</si>
  <si>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</si>
  <si>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</si>
  <si>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</si>
  <si>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</si>
  <si>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</si>
  <si>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</si>
  <si>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</si>
  <si>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</si>
  <si>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</si>
  <si>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</si>
  <si>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</si>
  <si>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</si>
  <si>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</si>
  <si>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</si>
  <si>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</si>
  <si>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</si>
  <si>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</si>
  <si>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</si>
  <si>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</si>
  <si>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</si>
  <si>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</si>
  <si>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</si>
  <si>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</si>
  <si>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</si>
  <si>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</si>
  <si>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</si>
  <si>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</si>
  <si>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</si>
  <si>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</si>
  <si>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</si>
  <si>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</si>
  <si>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</si>
  <si>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</si>
  <si>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</si>
  <si>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</si>
  <si>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</si>
  <si>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</si>
  <si>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</si>
  <si>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</si>
  <si>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</si>
  <si>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</si>
  <si>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</si>
  <si>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</si>
  <si>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</si>
  <si>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</si>
  <si>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</si>
  <si>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</si>
  <si>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</si>
  <si>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</si>
  <si>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</si>
  <si>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</si>
  <si>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</si>
  <si>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</si>
  <si>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</si>
  <si>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</si>
  <si>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</si>
  <si>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</si>
  <si>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</si>
  <si>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</si>
  <si>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</si>
  <si>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</si>
  <si>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</si>
  <si>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</si>
  <si>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</si>
  <si>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</si>
  <si>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</si>
  <si>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</si>
  <si>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</si>
  <si>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</si>
  <si>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</si>
  <si>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</si>
  <si>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</si>
  <si>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</si>
  <si>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</si>
  <si>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</si>
  <si>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</si>
  <si>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</si>
  <si>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</si>
  <si>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</si>
  <si>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</si>
  <si>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</si>
  <si>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</si>
  <si>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</si>
  <si>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</si>
  <si>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</si>
  <si>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</si>
  <si>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</si>
  <si>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</si>
  <si>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</si>
  <si>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</si>
  <si>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</si>
  <si>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</si>
  <si>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</si>
  <si>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</si>
  <si>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</si>
  <si>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</si>
  <si>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</si>
  <si>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</si>
  <si>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</si>
  <si>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</si>
  <si>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</si>
  <si>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</si>
  <si>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</si>
  <si>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</si>
  <si>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</si>
  <si>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</si>
  <si>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</si>
  <si>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</si>
  <si>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</si>
  <si>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</si>
  <si>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</si>
  <si>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</si>
  <si>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</si>
  <si>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</si>
  <si>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</si>
  <si>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</si>
  <si>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</si>
  <si>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</si>
  <si>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</si>
  <si>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</si>
  <si>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</si>
  <si>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</si>
  <si>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</si>
  <si>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</si>
  <si>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</si>
  <si>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</si>
  <si>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</si>
  <si>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</si>
  <si>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</si>
  <si>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</si>
  <si>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</si>
  <si>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</si>
  <si>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</si>
  <si>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</si>
  <si>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</si>
  <si>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</si>
  <si>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</si>
  <si>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</si>
  <si>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</si>
  <si>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</si>
  <si>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</si>
  <si>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</si>
  <si>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</si>
  <si>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</si>
  <si>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</si>
  <si>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</si>
  <si>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</si>
  <si>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</si>
  <si>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</si>
  <si>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</si>
  <si>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</si>
  <si>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</si>
  <si>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</si>
  <si>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</si>
  <si>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</si>
  <si>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</si>
  <si>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</si>
  <si>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</si>
  <si>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</si>
  <si>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</si>
  <si>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</si>
  <si>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</si>
  <si>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</si>
  <si>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</si>
  <si>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</si>
  <si>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</si>
  <si>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</si>
  <si>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</si>
  <si>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</si>
  <si>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</si>
  <si>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</si>
  <si>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</si>
  <si>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</si>
  <si>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</si>
  <si>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</si>
  <si>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</si>
  <si>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</si>
  <si>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</si>
  <si>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</si>
  <si>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</si>
  <si>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</si>
  <si>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</si>
  <si>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</si>
  <si>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</si>
  <si>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</si>
  <si>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</si>
  <si>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</si>
  <si>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</si>
  <si>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</si>
  <si>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</si>
  <si>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</si>
  <si>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</si>
  <si>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</si>
  <si>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</si>
  <si>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</si>
  <si>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</si>
  <si>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</si>
  <si>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</si>
  <si>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</si>
  <si>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</si>
  <si>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</si>
  <si>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</si>
  <si>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</si>
  <si>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</si>
  <si>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</si>
  <si>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</si>
  <si>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</si>
  <si>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</si>
  <si>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</si>
  <si>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</si>
  <si>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</si>
  <si>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</si>
  <si>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</si>
  <si>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</si>
  <si>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</si>
  <si>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</si>
  <si>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</si>
  <si>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</si>
  <si>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</si>
  <si>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</si>
  <si>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</si>
  <si>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</si>
  <si>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</si>
  <si>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</si>
  <si>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</si>
  <si>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</si>
  <si>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</si>
  <si>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</si>
  <si>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</si>
  <si>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</si>
  <si>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</si>
  <si>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</si>
  <si>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</si>
  <si>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</si>
  <si>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</si>
  <si>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</si>
  <si>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</si>
  <si>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</si>
  <si>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</si>
  <si>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</si>
  <si>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</si>
  <si>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</si>
  <si>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</si>
  <si>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</si>
  <si>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</si>
  <si>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</si>
  <si>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</si>
  <si>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</si>
  <si>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</si>
  <si>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</si>
  <si>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</si>
  <si>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</si>
  <si>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</si>
  <si>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</si>
  <si>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</si>
  <si>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</si>
  <si>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</si>
  <si>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</si>
  <si>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</si>
  <si>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</si>
  <si>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</si>
  <si>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</si>
  <si>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</si>
  <si>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</si>
  <si>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</si>
  <si>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</si>
  <si>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</si>
  <si>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</si>
  <si>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</si>
  <si>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</si>
  <si>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</si>
  <si>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</si>
  <si>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</si>
  <si>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</si>
  <si>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</si>
  <si>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</si>
  <si>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</si>
  <si>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</si>
  <si>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</si>
  <si>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</si>
  <si>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</si>
  <si>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</si>
  <si>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</si>
  <si>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</si>
  <si>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</si>
  <si>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</si>
  <si>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</si>
  <si>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</si>
  <si>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</si>
  <si>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</si>
  <si>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</si>
  <si>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</si>
  <si>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</si>
  <si>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</si>
  <si>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</si>
  <si>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</si>
  <si>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</si>
  <si>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</si>
  <si>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</si>
  <si>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</si>
  <si>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</si>
  <si>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</si>
  <si>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</si>
  <si>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</si>
  <si>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</si>
  <si>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</si>
  <si>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</si>
  <si>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</si>
  <si>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</si>
  <si>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</si>
  <si>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</si>
  <si>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</si>
  <si>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</si>
  <si>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</si>
  <si>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</si>
  <si>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</si>
  <si>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</si>
  <si>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</si>
  <si>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</si>
  <si>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</si>
  <si>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</si>
  <si>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</si>
  <si>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</si>
  <si>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</si>
  <si>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</si>
  <si>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</si>
  <si>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</si>
  <si>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</si>
  <si>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</si>
  <si>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</si>
  <si>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</si>
  <si>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</si>
  <si>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</si>
  <si>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</si>
  <si>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</si>
  <si>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</si>
  <si>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</si>
  <si>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</si>
  <si>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</si>
  <si>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</si>
  <si>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</si>
  <si>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</si>
  <si>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</si>
  <si>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</si>
  <si>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</si>
  <si>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</si>
  <si>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</si>
  <si>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</si>
  <si>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</si>
  <si>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</si>
  <si>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</si>
  <si>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</si>
  <si>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</si>
  <si>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</si>
  <si>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</si>
  <si>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</si>
  <si>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</si>
  <si>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</si>
  <si>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</si>
  <si>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</si>
  <si>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</si>
  <si>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</si>
  <si>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</si>
  <si>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</si>
  <si>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</si>
  <si>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</si>
  <si>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</si>
  <si>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</si>
  <si>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</si>
  <si>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</si>
  <si>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</si>
  <si>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</si>
  <si>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</si>
  <si>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</si>
  <si>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</si>
  <si>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</si>
  <si>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</si>
  <si>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</si>
  <si>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</si>
  <si>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</si>
  <si>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</si>
  <si>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</si>
  <si>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</si>
  <si>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</si>
  <si>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</si>
  <si>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</si>
  <si>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</si>
  <si>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</si>
  <si>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</si>
  <si>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</si>
  <si>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</si>
  <si>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</si>
  <si>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</si>
  <si>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</si>
  <si>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</si>
  <si>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</si>
  <si>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</si>
  <si>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</si>
  <si>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</si>
  <si>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</si>
  <si>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</si>
  <si>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</si>
  <si>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</si>
  <si>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</si>
  <si>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</si>
  <si>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</si>
  <si>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</si>
  <si>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</si>
  <si>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</si>
  <si>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</si>
  <si>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</si>
  <si>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</si>
  <si>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</si>
  <si>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</si>
  <si>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</si>
  <si>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</si>
  <si>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</si>
  <si>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</si>
  <si>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</si>
  <si>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</si>
  <si>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</si>
  <si>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</si>
  <si>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</si>
  <si>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</si>
  <si>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</si>
  <si>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</si>
  <si>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</si>
  <si>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</si>
  <si>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</si>
  <si>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</si>
  <si>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</si>
  <si>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</si>
  <si>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</si>
  <si>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</si>
  <si>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</si>
  <si>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</si>
  <si>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</si>
  <si>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</si>
  <si>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</si>
  <si>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</si>
  <si>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</si>
  <si>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</si>
  <si>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</si>
  <si>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</si>
  <si>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</si>
  <si>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</si>
  <si>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</si>
  <si>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</si>
  <si>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</si>
  <si>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</si>
  <si>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</si>
  <si>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</si>
  <si>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</si>
  <si>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</si>
  <si>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</si>
  <si>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</si>
  <si>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</si>
  <si>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</si>
  <si>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</si>
  <si>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</si>
  <si>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</si>
  <si>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</si>
  <si>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</si>
  <si>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</si>
  <si>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</si>
  <si>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</si>
  <si>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</si>
  <si>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</si>
  <si>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</si>
  <si>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</si>
  <si>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</si>
  <si>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</si>
  <si>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</si>
  <si>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</si>
  <si>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</si>
  <si>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</si>
  <si>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</si>
  <si>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</si>
  <si>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</si>
  <si>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</si>
  <si>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</si>
  <si>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</si>
  <si>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</si>
  <si>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</si>
  <si>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</si>
  <si>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</si>
  <si>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</si>
  <si>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</si>
  <si>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</si>
  <si>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</si>
  <si>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</si>
  <si>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</si>
  <si>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</si>
  <si>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</si>
  <si>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</si>
  <si>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</si>
  <si>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</si>
  <si>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</si>
  <si>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</si>
  <si>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</si>
  <si>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</si>
  <si>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</si>
  <si>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</si>
  <si>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</si>
  <si>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</si>
  <si>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</si>
  <si>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</si>
  <si>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</si>
  <si>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</si>
  <si>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</si>
  <si>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</si>
  <si>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</si>
  <si>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</si>
  <si>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</si>
  <si>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</si>
  <si>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</si>
  <si>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</si>
  <si>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</si>
  <si>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</si>
  <si>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</si>
  <si>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</si>
  <si>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</si>
  <si>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</si>
  <si>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</si>
  <si>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</si>
  <si>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</si>
  <si>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</si>
  <si>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</si>
  <si>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</si>
  <si>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</si>
  <si>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</si>
  <si>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</si>
  <si>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</si>
  <si>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</si>
  <si>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</si>
  <si>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</si>
  <si>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</si>
  <si>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</si>
  <si>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</si>
  <si>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</si>
  <si>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</si>
  <si>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</si>
  <si>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</si>
  <si>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</si>
  <si>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</si>
  <si>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</si>
  <si>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</si>
  <si>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</si>
  <si>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</si>
  <si>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</si>
  <si>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</si>
  <si>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</si>
  <si>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</si>
  <si>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</si>
  <si>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</si>
  <si>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</si>
  <si>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</si>
  <si>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</si>
  <si>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</si>
  <si>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</si>
  <si>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</si>
  <si>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</si>
  <si>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</si>
  <si>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</si>
  <si>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</si>
  <si>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</si>
  <si>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</si>
  <si>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</si>
  <si>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</si>
  <si>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</si>
  <si>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</si>
  <si>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</si>
  <si>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</si>
  <si>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</si>
  <si>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</si>
  <si>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</si>
  <si>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</si>
  <si>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</si>
  <si>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</si>
  <si>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</si>
  <si>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</si>
  <si>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</si>
  <si>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</si>
  <si>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</si>
  <si>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</si>
  <si>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</si>
  <si>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</si>
  <si>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</si>
  <si>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</si>
  <si>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</si>
  <si>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</si>
  <si>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</si>
  <si>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</si>
  <si>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</si>
  <si>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</si>
  <si>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</si>
  <si>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</si>
  <si>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</si>
  <si>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</si>
  <si>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</si>
  <si>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</si>
  <si>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</si>
  <si>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</si>
  <si>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</si>
  <si>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</si>
  <si>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</si>
  <si>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</si>
  <si>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</si>
  <si>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</si>
  <si>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</si>
  <si>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</si>
  <si>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</si>
  <si>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</si>
  <si>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</si>
  <si>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</si>
  <si>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</si>
  <si>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</si>
  <si>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</si>
  <si>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</si>
  <si>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</si>
  <si>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</si>
  <si>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</si>
  <si>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</si>
  <si>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</si>
  <si>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</si>
  <si>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</si>
  <si>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</si>
  <si>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</si>
  <si>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</si>
  <si>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</si>
  <si>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</si>
  <si>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</si>
  <si>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</si>
  <si>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</si>
  <si>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</si>
  <si>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</si>
  <si>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</si>
  <si>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</si>
  <si>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</si>
  <si>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</si>
  <si>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</si>
  <si>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</si>
  <si>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</si>
  <si>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</si>
  <si>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</si>
  <si>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</si>
  <si>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</si>
  <si>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</si>
  <si>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</si>
  <si>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</si>
  <si>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</si>
  <si>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</si>
  <si>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</si>
  <si>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</si>
  <si>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</si>
  <si>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</si>
  <si>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</si>
  <si>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</si>
  <si>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</si>
  <si>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</si>
  <si>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</si>
  <si>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</si>
  <si>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</si>
  <si>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</si>
  <si>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</si>
  <si>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</si>
  <si>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</si>
  <si>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</si>
  <si>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</si>
  <si>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</si>
  <si>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</si>
  <si>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</si>
  <si>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</si>
  <si>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</si>
  <si>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</si>
  <si>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</si>
  <si>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</si>
  <si>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</si>
  <si>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</si>
  <si>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</si>
  <si>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</si>
  <si>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</si>
  <si>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</si>
  <si>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</si>
  <si>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</si>
  <si>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</si>
  <si>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</si>
  <si>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</si>
  <si>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</si>
  <si>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</si>
  <si>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</si>
  <si>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</si>
  <si>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</si>
  <si>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</si>
  <si>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</si>
  <si>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</si>
  <si>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</si>
  <si>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</si>
  <si>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</si>
  <si>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</si>
  <si>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</si>
  <si>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</si>
  <si>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</si>
  <si>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</si>
  <si>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</si>
  <si>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</si>
  <si>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</si>
  <si>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</si>
  <si>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</si>
  <si>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</si>
  <si>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</si>
  <si>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</si>
  <si>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</si>
  <si>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</si>
  <si>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</si>
  <si>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</si>
  <si>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</si>
  <si>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</si>
  <si>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</si>
  <si>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</si>
  <si>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</si>
  <si>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</si>
  <si>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</si>
  <si>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</si>
  <si>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</si>
  <si>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</si>
  <si>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</si>
  <si>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</si>
  <si>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</si>
  <si>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</si>
  <si>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</si>
  <si>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</si>
  <si>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</si>
  <si>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</si>
  <si>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</si>
  <si>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</si>
  <si>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</si>
  <si>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</si>
  <si>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</si>
  <si>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</si>
  <si>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</si>
  <si>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</si>
  <si>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</si>
  <si>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</si>
  <si>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</si>
  <si>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</si>
  <si>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</si>
  <si>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</si>
  <si>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</si>
  <si>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</si>
  <si>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</si>
  <si>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</si>
  <si>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</si>
  <si>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</si>
  <si>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</si>
  <si>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</si>
  <si>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</si>
  <si>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</si>
  <si>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</si>
  <si>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</si>
  <si>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</si>
  <si>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</si>
  <si>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</si>
  <si>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</si>
  <si>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</si>
  <si>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</si>
  <si>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</si>
  <si>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</si>
  <si>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</si>
  <si>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</si>
  <si>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</si>
  <si>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</si>
  <si>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</si>
  <si>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</si>
  <si>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</si>
  <si>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</si>
  <si>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</si>
  <si>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</si>
  <si>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</si>
  <si>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</si>
  <si>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</si>
  <si>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</si>
  <si>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</si>
  <si>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</si>
  <si>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</si>
  <si>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</si>
  <si>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</si>
  <si>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</si>
  <si>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</si>
  <si>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</si>
  <si>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</si>
  <si>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</si>
  <si>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</si>
  <si>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</si>
  <si>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</si>
  <si>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</si>
  <si>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</si>
  <si>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</si>
  <si>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</si>
  <si>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</si>
  <si>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</si>
  <si>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</si>
  <si>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</si>
  <si>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</si>
  <si>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</si>
  <si>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</si>
  <si>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</si>
  <si>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</si>
  <si>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</si>
  <si>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</si>
  <si>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</si>
  <si>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</si>
  <si>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</si>
  <si>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</si>
  <si>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</si>
  <si>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</si>
  <si>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</si>
  <si>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</si>
  <si>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</si>
  <si>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</si>
  <si>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</si>
  <si>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</si>
  <si>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</si>
  <si>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</si>
  <si>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</si>
  <si>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</si>
  <si>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</si>
  <si>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</si>
  <si>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</si>
  <si>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</si>
  <si>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</si>
  <si>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</si>
  <si>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</si>
  <si>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</si>
  <si>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</si>
  <si>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</si>
  <si>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</si>
  <si>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</si>
  <si>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</si>
  <si>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</si>
  <si>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</si>
  <si>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</si>
  <si>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</si>
  <si>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</si>
  <si>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</si>
  <si>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</si>
  <si>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</si>
  <si>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</si>
  <si>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</si>
  <si>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</si>
  <si>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</si>
  <si>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</si>
  <si>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</si>
  <si>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</si>
  <si>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</si>
  <si>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</si>
  <si>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</si>
  <si>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</si>
  <si>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</si>
  <si>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</si>
  <si>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</si>
  <si>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</si>
  <si>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</si>
  <si>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</si>
  <si>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</si>
  <si>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</si>
  <si>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</si>
  <si>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</si>
  <si>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</si>
  <si>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</si>
  <si>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</si>
  <si>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</si>
  <si>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</si>
  <si>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</si>
  <si>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</si>
  <si>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</si>
  <si>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</si>
  <si>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</si>
  <si>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</si>
  <si>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</si>
  <si>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</si>
  <si>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</si>
  <si>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</si>
  <si>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</si>
  <si>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</si>
  <si>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</si>
  <si>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</si>
  <si>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</si>
  <si>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</si>
  <si>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</si>
  <si>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</si>
  <si>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</si>
  <si>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</si>
  <si>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</si>
  <si>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</si>
  <si>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</si>
  <si>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</si>
  <si>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</si>
  <si>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</si>
  <si>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</si>
  <si>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</si>
  <si>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</si>
  <si>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</si>
  <si>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</si>
  <si>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</si>
  <si>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</si>
  <si>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</si>
  <si>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</si>
  <si>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</si>
  <si>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</si>
  <si>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</si>
  <si>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</si>
  <si>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</si>
  <si>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</si>
  <si>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</si>
  <si>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</si>
  <si>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</si>
  <si>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</si>
  <si>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</si>
  <si>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</si>
  <si>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</si>
  <si>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</si>
  <si>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</si>
  <si>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</si>
  <si>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</si>
  <si>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</si>
  <si>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</si>
  <si>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</si>
  <si>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</si>
  <si>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</si>
  <si>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</si>
  <si>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</si>
  <si>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</si>
  <si>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</si>
  <si>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</si>
  <si>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</si>
  <si>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</si>
  <si>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</si>
  <si>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</si>
  <si>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</si>
  <si>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</si>
  <si>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</si>
  <si>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</si>
  <si>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</si>
  <si>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</si>
  <si>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</si>
  <si>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</si>
  <si>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</si>
  <si>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</si>
  <si>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</si>
  <si>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</si>
  <si>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</si>
  <si>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</si>
  <si>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</si>
  <si>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</si>
  <si>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</si>
  <si>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</si>
  <si>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</si>
  <si>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</si>
  <si>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</si>
  <si>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</si>
  <si>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</si>
  <si>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</si>
  <si>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</si>
  <si>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</si>
  <si>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</si>
  <si>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</si>
  <si>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</si>
  <si>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</si>
  <si>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</si>
  <si>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</si>
  <si>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</si>
  <si>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</si>
  <si>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</si>
  <si>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</si>
  <si>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</si>
  <si>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</si>
  <si>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</si>
  <si>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</si>
  <si>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</si>
  <si>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</si>
  <si>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</si>
  <si>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</si>
  <si>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</si>
  <si>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</si>
  <si>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</si>
  <si>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</si>
  <si>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</si>
  <si>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</si>
  <si>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</si>
  <si>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</si>
  <si>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</si>
  <si>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</si>
  <si>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</si>
  <si>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</si>
  <si>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</si>
  <si>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</si>
  <si>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</si>
  <si>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</si>
  <si>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</si>
  <si>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</si>
  <si>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</si>
  <si>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</si>
  <si>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</si>
  <si>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</si>
  <si>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</si>
  <si>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</si>
  <si>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</si>
  <si>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</si>
  <si>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</si>
  <si>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</si>
  <si>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</si>
  <si>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</si>
  <si>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</si>
  <si>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</si>
  <si>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</si>
  <si>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</si>
  <si>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</si>
  <si>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</si>
  <si>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</si>
  <si>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</si>
  <si>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</si>
  <si>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</si>
  <si>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</si>
  <si>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</si>
  <si>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</si>
  <si>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</si>
  <si>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</si>
  <si>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</si>
  <si>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</si>
  <si>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</si>
  <si>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</si>
  <si>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</si>
  <si>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</si>
  <si>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</si>
  <si>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</si>
  <si>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</si>
  <si>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</si>
  <si>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</si>
  <si>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</si>
  <si>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</si>
  <si>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</si>
  <si>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</si>
  <si>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</si>
  <si>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</si>
  <si>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</si>
  <si>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</si>
  <si>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</si>
  <si>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</si>
  <si>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</si>
  <si>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</si>
  <si>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</si>
  <si>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</si>
  <si>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</si>
  <si>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</si>
  <si>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</si>
  <si>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</si>
  <si>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</si>
  <si>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</si>
  <si>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</si>
  <si>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</si>
  <si>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</si>
  <si>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</si>
  <si>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</si>
  <si>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</si>
  <si>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</si>
  <si>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</si>
  <si>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</si>
  <si>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</si>
  <si>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</si>
  <si>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</si>
  <si>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</si>
  <si>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</si>
  <si>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</si>
  <si>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</si>
  <si>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</si>
  <si>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</si>
  <si>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</si>
  <si>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</si>
  <si>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</si>
  <si>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</si>
  <si>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</si>
  <si>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</si>
  <si>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</si>
  <si>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</si>
  <si>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</si>
  <si>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</si>
  <si>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</si>
  <si>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</si>
  <si>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</si>
  <si>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</si>
  <si>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</si>
  <si>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</si>
  <si>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</si>
  <si>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</si>
  <si>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</si>
  <si>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</si>
  <si>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</si>
  <si>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</si>
  <si>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</si>
  <si>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</si>
  <si>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</si>
  <si>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</si>
  <si>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</si>
  <si>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</si>
  <si>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</si>
  <si>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</si>
  <si>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</si>
  <si>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</si>
  <si>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</si>
  <si>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</si>
  <si>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</si>
  <si>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</si>
  <si>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</si>
  <si>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</si>
  <si>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</si>
  <si>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</si>
  <si>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</si>
  <si>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</si>
  <si>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</si>
  <si>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</si>
  <si>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</si>
  <si>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</si>
  <si>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</si>
  <si>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</si>
  <si>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</si>
  <si>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</si>
  <si>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</si>
  <si>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</si>
  <si>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</si>
  <si>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</si>
  <si>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</si>
  <si>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</si>
  <si>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</si>
  <si>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</si>
  <si>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</si>
  <si>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</si>
  <si>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</si>
  <si>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</si>
  <si>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</si>
  <si>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</si>
  <si>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</si>
  <si>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</si>
  <si>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</si>
  <si>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</si>
  <si>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</si>
  <si>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</si>
  <si>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</si>
  <si>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</si>
  <si>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</si>
  <si>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</si>
  <si>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</si>
  <si>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</si>
  <si>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</si>
  <si>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</si>
  <si>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</si>
  <si>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</si>
  <si>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</si>
  <si>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</si>
  <si>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</si>
  <si>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</si>
  <si>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</si>
  <si>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</si>
  <si>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</si>
  <si>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</si>
  <si>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</si>
  <si>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</si>
  <si>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</si>
  <si>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</si>
  <si>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</si>
  <si>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</si>
  <si>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</si>
  <si>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</si>
  <si>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</si>
  <si>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</si>
  <si>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</si>
  <si>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</si>
  <si>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</si>
  <si>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</si>
  <si>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</si>
  <si>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</si>
  <si>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</si>
  <si>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</si>
  <si>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</si>
  <si>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</si>
  <si>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</si>
  <si>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</si>
  <si>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</si>
  <si>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</si>
  <si>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</si>
  <si>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</si>
  <si>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</si>
  <si>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</si>
  <si>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</si>
  <si>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</si>
  <si>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</si>
  <si>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</si>
  <si>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</si>
  <si>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</si>
  <si>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</si>
  <si>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</si>
  <si>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</si>
  <si>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</si>
  <si>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</si>
  <si>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</si>
  <si>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</si>
  <si>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</si>
  <si>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</si>
  <si>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</si>
  <si>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</si>
  <si>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</si>
  <si>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</si>
  <si>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</si>
  <si>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</si>
  <si>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</si>
  <si>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</si>
  <si>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</si>
  <si>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</si>
  <si>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</si>
  <si>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</si>
  <si>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</si>
  <si>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</si>
  <si>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</si>
  <si>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</si>
  <si>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</si>
  <si>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</si>
  <si>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</si>
  <si>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</si>
  <si>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</si>
  <si>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</si>
  <si>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</si>
  <si>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</si>
  <si>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</si>
  <si>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</si>
  <si>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</si>
  <si>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</si>
  <si>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</si>
  <si>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</si>
  <si>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</si>
  <si>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</si>
  <si>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</si>
  <si>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</si>
  <si>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</si>
  <si>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</si>
  <si>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</si>
  <si>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</si>
  <si>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</si>
  <si>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</si>
  <si>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</si>
  <si>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</si>
  <si>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</si>
  <si>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</si>
  <si>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</si>
  <si>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</si>
  <si>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</si>
  <si>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</si>
  <si>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</si>
  <si>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</si>
  <si>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</si>
  <si>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</si>
  <si>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</si>
  <si>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</si>
  <si>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</si>
  <si>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</si>
  <si>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</si>
  <si>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</si>
  <si>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</si>
  <si>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</si>
  <si>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</si>
  <si>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</si>
  <si>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</si>
  <si>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</si>
  <si>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</si>
  <si>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</si>
  <si>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</si>
  <si>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</si>
  <si>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</si>
  <si>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</si>
  <si>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</si>
  <si>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</si>
  <si>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</si>
  <si>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</si>
  <si>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</si>
  <si>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</si>
  <si>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</si>
  <si>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</si>
  <si>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</si>
  <si>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</si>
  <si>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</si>
  <si>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</si>
  <si>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</si>
  <si>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</si>
  <si>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</si>
  <si>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</si>
  <si>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</si>
  <si>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</si>
  <si>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</si>
  <si>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</si>
  <si>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</si>
  <si>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</si>
  <si>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</si>
  <si>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</si>
  <si>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</si>
  <si>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</si>
  <si>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</si>
  <si>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</si>
  <si>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</si>
  <si>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</si>
  <si>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</si>
  <si>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</si>
  <si>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</si>
  <si>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</si>
  <si>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</si>
  <si>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</si>
  <si>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</si>
  <si>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</si>
  <si>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</si>
  <si>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</si>
  <si>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</si>
  <si>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</si>
  <si>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</si>
  <si>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</si>
  <si>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</si>
  <si>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</si>
  <si>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</si>
  <si>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</si>
  <si>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</si>
  <si>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</si>
  <si>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</si>
  <si>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</si>
  <si>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</si>
  <si>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</si>
  <si>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</si>
  <si>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</si>
  <si>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</si>
  <si>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</si>
  <si>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</si>
  <si>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</si>
  <si>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</si>
  <si>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</si>
  <si>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</si>
  <si>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</si>
  <si>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</si>
  <si>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</si>
  <si>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</si>
  <si>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</si>
  <si>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</si>
  <si>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</si>
  <si>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</si>
  <si>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</si>
  <si>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</si>
  <si>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</si>
  <si>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</si>
  <si>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</si>
  <si>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</si>
  <si>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</si>
  <si>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</si>
  <si>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</si>
  <si>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</si>
  <si>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</si>
  <si>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</si>
  <si>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</si>
  <si>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</si>
  <si>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</si>
  <si>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</si>
  <si>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</si>
  <si>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</si>
  <si>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</si>
  <si>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</si>
  <si>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</si>
  <si>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</si>
  <si>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</si>
  <si>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</si>
  <si>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</si>
  <si>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</si>
  <si>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</si>
  <si>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</si>
  <si>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</si>
  <si>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</si>
  <si>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</si>
  <si>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</si>
  <si>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</si>
  <si>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</si>
  <si>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</si>
  <si>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</si>
  <si>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</si>
  <si>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</si>
  <si>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</si>
  <si>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</si>
  <si>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</si>
  <si>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</si>
  <si>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</si>
  <si>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</si>
  <si>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</si>
  <si>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</si>
  <si>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</si>
  <si>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</si>
  <si>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</si>
  <si>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</si>
  <si>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</si>
  <si>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</si>
  <si>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</si>
  <si>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</si>
  <si>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</si>
  <si>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</si>
  <si>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</si>
  <si>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</si>
  <si>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</si>
  <si>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</si>
  <si>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</si>
  <si>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</si>
  <si>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</si>
  <si>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</si>
  <si>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</si>
  <si>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</si>
  <si>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</si>
  <si>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</si>
  <si>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</si>
  <si>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</si>
  <si>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</si>
  <si>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</si>
  <si>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</si>
  <si>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</si>
  <si>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</si>
  <si>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</si>
  <si>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</si>
  <si>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</si>
  <si>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</si>
  <si>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</si>
  <si>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</si>
  <si>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</si>
  <si>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</si>
  <si>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</si>
  <si>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</si>
  <si>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</si>
  <si>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</si>
  <si>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</si>
  <si>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</si>
  <si>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</si>
  <si>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</si>
  <si>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</si>
  <si>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</si>
  <si>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</si>
  <si>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</si>
  <si>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</si>
  <si>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</si>
  <si>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</si>
  <si>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</si>
  <si>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</si>
  <si>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</si>
  <si>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</si>
  <si>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</si>
  <si>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</si>
  <si>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</si>
  <si>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</si>
  <si>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</si>
  <si>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</si>
  <si>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</si>
  <si>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</si>
  <si>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</si>
  <si>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</si>
  <si>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</si>
  <si>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</si>
  <si>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</si>
  <si>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</si>
  <si>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</si>
  <si>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</si>
  <si>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</si>
  <si>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</si>
  <si>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</si>
  <si>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</si>
  <si>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</si>
  <si>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</si>
  <si>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</si>
  <si>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</si>
  <si>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</si>
  <si>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</si>
  <si>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</si>
  <si>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</si>
  <si>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</si>
  <si>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</si>
  <si>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</si>
  <si>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</si>
  <si>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</si>
  <si>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</si>
  <si>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</si>
  <si>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</si>
  <si>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</si>
  <si>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</si>
  <si>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</si>
  <si>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</si>
  <si>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</si>
  <si>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</si>
  <si>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</si>
  <si>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</si>
  <si>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</si>
  <si>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</si>
  <si>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</si>
  <si>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</si>
  <si>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</si>
  <si>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</si>
  <si>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</si>
  <si>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</si>
  <si>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</si>
  <si>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</si>
  <si>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</si>
  <si>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</si>
  <si>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</si>
  <si>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</si>
  <si>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</si>
  <si>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</si>
  <si>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</si>
  <si>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</si>
  <si>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</si>
  <si>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</si>
  <si>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</si>
  <si>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</si>
  <si>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</si>
  <si>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</si>
  <si>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</si>
  <si>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</si>
  <si>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</si>
  <si>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</si>
  <si>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</si>
  <si>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</si>
  <si>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</si>
  <si>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</si>
  <si>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</si>
  <si>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</si>
  <si>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</si>
  <si>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</si>
  <si>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</si>
  <si>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</si>
  <si>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</si>
  <si>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</si>
  <si>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</si>
  <si>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</si>
  <si>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</si>
  <si>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</si>
  <si>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</si>
  <si>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</si>
  <si>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</si>
  <si>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</si>
  <si>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</si>
  <si>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</si>
  <si>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</si>
  <si>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</si>
  <si>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</si>
  <si>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</si>
  <si>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</si>
  <si>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</si>
  <si>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</si>
  <si>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</si>
  <si>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</si>
  <si>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</si>
  <si>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</si>
  <si>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</si>
  <si>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</si>
  <si>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</si>
  <si>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</si>
  <si>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</si>
  <si>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</si>
  <si>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</si>
  <si>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</si>
  <si>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</si>
  <si>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</si>
  <si>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</si>
  <si>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</si>
  <si>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</si>
  <si>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</si>
  <si>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</si>
  <si>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</si>
  <si>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</si>
  <si>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</si>
  <si>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</si>
  <si>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</si>
  <si>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</si>
  <si>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</si>
  <si>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</si>
  <si>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</si>
  <si>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</si>
  <si>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</si>
  <si>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</si>
  <si>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</si>
  <si>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</si>
  <si>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</si>
  <si>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</si>
  <si>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</si>
  <si>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</si>
  <si>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</si>
  <si>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</si>
  <si>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</si>
  <si>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</si>
  <si>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</si>
  <si>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</si>
  <si>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</si>
  <si>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</si>
  <si>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</si>
  <si>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</si>
  <si>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</si>
  <si>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</si>
  <si>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</si>
  <si>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</si>
  <si>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</si>
  <si>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</si>
  <si>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</si>
  <si>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</si>
  <si>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</si>
  <si>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</si>
  <si>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</si>
  <si>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</si>
  <si>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</si>
  <si>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</si>
  <si>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</si>
  <si>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</si>
  <si>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</si>
  <si>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</si>
  <si>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</si>
  <si>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</si>
  <si>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</si>
  <si>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</si>
  <si>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</si>
  <si>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</si>
  <si>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</si>
  <si>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</si>
  <si>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</si>
  <si>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</si>
  <si>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</si>
  <si>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</si>
  <si>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</si>
  <si>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</si>
  <si>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</si>
  <si>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</si>
  <si>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</si>
  <si>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</si>
  <si>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</si>
  <si>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</si>
  <si>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</si>
  <si>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</si>
  <si>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</si>
  <si>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</si>
  <si>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</si>
  <si>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</si>
  <si>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</si>
  <si>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</si>
  <si>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</si>
  <si>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</si>
  <si>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</si>
  <si>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</si>
  <si>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</si>
  <si>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</si>
  <si>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</si>
  <si>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</si>
  <si>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</si>
  <si>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</si>
  <si>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</si>
  <si>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</si>
  <si>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</si>
  <si>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</si>
  <si>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</si>
  <si>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</si>
  <si>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</si>
  <si>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</si>
  <si>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</si>
  <si>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</si>
  <si>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</si>
  <si>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</si>
  <si>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</si>
  <si>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</si>
  <si>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</si>
  <si>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</si>
  <si>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</si>
  <si>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</si>
  <si>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</si>
  <si>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</si>
  <si>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</si>
  <si>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</si>
  <si>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</si>
  <si>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</si>
  <si>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</si>
  <si>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</si>
  <si>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</si>
  <si>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</si>
  <si>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</si>
  <si>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</si>
  <si>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</si>
  <si>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</si>
  <si>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</si>
  <si>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</si>
  <si>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</si>
  <si>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</si>
  <si>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</si>
  <si>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</si>
  <si>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</si>
  <si>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</si>
  <si>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</si>
  <si>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</si>
  <si>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</si>
  <si>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</si>
  <si>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</si>
  <si>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</si>
  <si>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</si>
  <si>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</si>
  <si>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</si>
  <si>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</si>
  <si>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</si>
  <si>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</si>
  <si>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</si>
  <si>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</si>
  <si>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</si>
  <si>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</si>
  <si>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</si>
  <si>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</si>
  <si>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</si>
  <si>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</si>
  <si>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</si>
  <si>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</si>
  <si>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</si>
  <si>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</si>
  <si>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</si>
  <si>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</si>
  <si>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</si>
  <si>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</si>
  <si>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</si>
  <si>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</si>
  <si>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</si>
  <si>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</si>
  <si>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</si>
  <si>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</si>
  <si>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</si>
  <si>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</si>
  <si>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</si>
  <si>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</si>
  <si>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</si>
  <si>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</si>
  <si>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</si>
  <si>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</si>
  <si>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</si>
  <si>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</si>
  <si>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</si>
  <si>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</si>
  <si>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</si>
  <si>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</si>
  <si>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</si>
  <si>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</si>
  <si>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</si>
  <si>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</si>
  <si>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</si>
  <si>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</si>
  <si>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</si>
  <si>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</si>
  <si>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</si>
  <si>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</si>
  <si>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</si>
  <si>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</si>
  <si>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</si>
  <si>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</si>
  <si>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</si>
  <si>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</si>
  <si>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</si>
  <si>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</si>
  <si>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</si>
  <si>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</si>
  <si>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</si>
  <si>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</si>
  <si>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</si>
  <si>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</si>
  <si>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</si>
  <si>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</si>
  <si>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</si>
  <si>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</si>
  <si>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</si>
  <si>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</si>
  <si>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</si>
  <si>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</si>
  <si>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</si>
  <si>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</si>
  <si>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</si>
  <si>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</si>
  <si>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</si>
  <si>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</si>
  <si>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</si>
  <si>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</si>
  <si>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</si>
  <si>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</si>
  <si>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</si>
  <si>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</si>
  <si>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</si>
  <si>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</si>
  <si>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</si>
  <si>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</si>
  <si>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</si>
  <si>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</si>
  <si>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</si>
  <si>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</si>
  <si>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</si>
  <si>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</si>
  <si>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</si>
  <si>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</si>
  <si>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</si>
  <si>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</si>
  <si>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</si>
  <si>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</si>
  <si>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</si>
  <si>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</si>
  <si>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</si>
  <si>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</si>
  <si>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</si>
  <si>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</si>
  <si>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</si>
  <si>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</si>
  <si>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</si>
  <si>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</si>
  <si>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</si>
  <si>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</si>
  <si>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</si>
  <si>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</si>
  <si>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</si>
  <si>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</si>
  <si>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</si>
  <si>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</si>
  <si>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</si>
  <si>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</si>
  <si>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</si>
  <si>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</si>
  <si>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</si>
  <si>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</si>
  <si>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</si>
  <si>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</si>
  <si>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</si>
  <si>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</si>
  <si>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</si>
  <si>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</si>
  <si>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</si>
  <si>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</si>
  <si>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</si>
  <si>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</si>
  <si>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</si>
  <si>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</si>
  <si>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</si>
  <si>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</si>
  <si>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</si>
  <si>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</si>
  <si>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</si>
  <si>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</si>
  <si>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</si>
  <si>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</si>
  <si>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</si>
  <si>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</si>
  <si>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</si>
  <si>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</si>
  <si>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</si>
  <si>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</si>
  <si>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</si>
  <si>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</si>
  <si>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</si>
  <si>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</si>
  <si>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</si>
  <si>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</si>
  <si>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</si>
  <si>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</si>
  <si>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</si>
  <si>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</si>
  <si>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</si>
  <si>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</si>
  <si>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</si>
  <si>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</si>
  <si>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</si>
  <si>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</si>
  <si>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</si>
  <si>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</si>
  <si>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</si>
  <si>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</si>
  <si>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</si>
  <si>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</si>
  <si>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</si>
  <si>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</si>
  <si>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</si>
  <si>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</si>
  <si>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</si>
  <si>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</si>
  <si>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</si>
  <si>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</si>
  <si>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</si>
  <si>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</si>
  <si>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</si>
  <si>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</si>
  <si>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</si>
  <si>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</si>
  <si>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</si>
  <si>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</si>
  <si>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</si>
  <si>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</si>
  <si>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</si>
  <si>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</si>
  <si>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</si>
  <si>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</si>
  <si>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</si>
  <si>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</si>
  <si>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</si>
  <si>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</si>
  <si>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</si>
  <si>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</si>
  <si>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</si>
  <si>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</si>
  <si>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</si>
  <si>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</si>
  <si>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</si>
  <si>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</si>
  <si>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</si>
  <si>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</si>
  <si>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</si>
  <si>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</si>
  <si>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</si>
  <si>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</si>
  <si>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</si>
  <si>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</si>
  <si>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</si>
  <si>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</si>
  <si>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</si>
  <si>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</si>
  <si>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</si>
  <si>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</si>
  <si>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</si>
  <si>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</si>
  <si>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</si>
  <si>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</si>
  <si>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</si>
  <si>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</si>
  <si>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</si>
  <si>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</si>
  <si>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</si>
  <si>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</si>
  <si>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</si>
  <si>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</si>
  <si>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</si>
  <si>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</si>
  <si>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</si>
  <si>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</si>
  <si>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</si>
  <si>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</si>
  <si>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</si>
  <si>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</si>
  <si>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</si>
  <si>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</si>
  <si>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</si>
  <si>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</si>
  <si>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</si>
  <si>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</si>
  <si>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</si>
  <si>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</si>
  <si>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</si>
  <si>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</si>
  <si>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</si>
  <si>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</si>
  <si>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</si>
  <si>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</si>
  <si>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</si>
  <si>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</si>
  <si>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</si>
  <si>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</si>
  <si>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</si>
  <si>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</si>
  <si>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</si>
  <si>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</si>
  <si>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</si>
  <si>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</si>
  <si>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</si>
  <si>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</si>
  <si>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</si>
  <si>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</si>
  <si>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</si>
  <si>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</si>
  <si>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</si>
  <si>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</si>
  <si>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</si>
  <si>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</si>
  <si>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</si>
  <si>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</si>
  <si>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</si>
  <si>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</si>
  <si>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</si>
  <si>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</si>
  <si>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</si>
  <si>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</si>
  <si>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</si>
  <si>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</si>
  <si>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</si>
  <si>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</si>
  <si>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</si>
  <si>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</si>
  <si>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</si>
  <si>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</si>
  <si>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</si>
  <si>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</si>
  <si>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</si>
  <si>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</si>
  <si>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</si>
  <si>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</si>
  <si>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</si>
  <si>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</si>
  <si>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</si>
  <si>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</si>
  <si>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</si>
  <si>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</si>
  <si>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</si>
  <si>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</si>
  <si>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</si>
  <si>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</si>
  <si>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</si>
  <si>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</si>
  <si>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</si>
  <si>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</si>
  <si>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</si>
  <si>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</si>
  <si>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</si>
  <si>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</si>
  <si>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</si>
  <si>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</si>
  <si>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</si>
  <si>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</si>
  <si>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</si>
  <si>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</si>
  <si>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</si>
  <si>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</si>
  <si>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</si>
  <si>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</si>
  <si>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</si>
  <si>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</si>
  <si>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</si>
  <si>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</si>
  <si>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</si>
  <si>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</si>
  <si>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</si>
  <si>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</si>
  <si>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</si>
  <si>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</si>
  <si>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</si>
  <si>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</si>
  <si>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</si>
  <si>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</si>
  <si>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</si>
  <si>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</si>
  <si>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</si>
  <si>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</si>
  <si>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</si>
  <si>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</si>
  <si>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</si>
  <si>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</si>
  <si>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</si>
  <si>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</si>
  <si>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</si>
  <si>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</si>
  <si>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</si>
  <si>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</si>
  <si>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</si>
  <si>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</si>
  <si>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</si>
  <si>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</si>
  <si>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</si>
  <si>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</si>
  <si>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</si>
  <si>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</si>
  <si>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</si>
  <si>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</si>
  <si>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</si>
  <si>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</si>
  <si>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</si>
  <si>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</si>
  <si>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</si>
  <si>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</si>
  <si>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</si>
  <si>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</si>
  <si>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</si>
  <si>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</si>
  <si>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</si>
  <si>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</si>
  <si>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</si>
  <si>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</si>
  <si>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</si>
  <si>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</si>
  <si>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</si>
  <si>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</si>
  <si>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</si>
  <si>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</si>
  <si>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</si>
  <si>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</si>
  <si>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</si>
  <si>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</si>
  <si>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</si>
  <si>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</si>
  <si>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</si>
  <si>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</si>
  <si>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</si>
  <si>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</si>
  <si>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</si>
  <si>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</si>
  <si>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</si>
  <si>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</si>
  <si>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</si>
  <si>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</si>
  <si>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</si>
  <si>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</si>
  <si>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</si>
  <si>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</si>
  <si>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</si>
  <si>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</si>
  <si>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</si>
  <si>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</si>
  <si>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</si>
  <si>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</si>
  <si>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</si>
  <si>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</si>
  <si>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</si>
  <si>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</si>
  <si>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</si>
  <si>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</si>
  <si>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</si>
  <si>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</si>
  <si>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</si>
  <si>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</si>
  <si>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</si>
  <si>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</si>
  <si>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</si>
  <si>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</si>
  <si>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</si>
  <si>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</si>
  <si>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</si>
  <si>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</si>
  <si>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</si>
  <si>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</si>
  <si>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</si>
  <si>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</si>
  <si>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</si>
  <si>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</si>
  <si>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</si>
  <si>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</si>
  <si>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</si>
  <si>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</si>
  <si>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</si>
  <si>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</si>
  <si>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</si>
  <si>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</si>
  <si>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</si>
  <si>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</si>
  <si>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</si>
  <si>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</si>
  <si>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</si>
  <si>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</si>
  <si>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</si>
  <si>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</si>
  <si>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</si>
  <si>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</si>
  <si>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</si>
  <si>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</si>
  <si>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</si>
  <si>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</si>
  <si>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</si>
  <si>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</si>
  <si>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</si>
  <si>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</si>
  <si>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</si>
  <si>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</si>
  <si>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</si>
  <si>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</si>
  <si>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</si>
  <si>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</si>
  <si>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</si>
  <si>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</si>
  <si>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</si>
  <si>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</si>
  <si>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</si>
  <si>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</si>
  <si>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</si>
  <si>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</si>
  <si>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</si>
  <si>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</si>
  <si>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</si>
  <si>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</si>
  <si>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</si>
  <si>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</si>
  <si>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</si>
  <si>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</si>
  <si>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</si>
  <si>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</si>
  <si>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</si>
  <si>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</si>
  <si>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</si>
  <si>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</si>
  <si>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</si>
  <si>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</si>
  <si>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</si>
  <si>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</si>
  <si>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</si>
  <si>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</si>
  <si>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</si>
  <si>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</si>
  <si>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</si>
  <si>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</si>
  <si>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</si>
  <si>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</si>
  <si>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</si>
  <si>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</si>
  <si>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</si>
  <si>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</si>
  <si>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</si>
  <si>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</si>
  <si>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</si>
  <si>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</si>
  <si>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</si>
  <si>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</si>
  <si>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</si>
  <si>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</si>
  <si>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</si>
  <si>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</si>
  <si>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</si>
  <si>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</si>
  <si>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</si>
  <si>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</si>
  <si>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</si>
  <si>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</si>
  <si>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</si>
  <si>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</si>
  <si>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</si>
  <si>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</si>
  <si>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</si>
  <si>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</si>
  <si>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</si>
  <si>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</si>
  <si>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</si>
  <si>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</si>
  <si>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</si>
  <si>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</si>
  <si>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</si>
  <si>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</si>
  <si>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</si>
  <si>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</si>
  <si>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</si>
  <si>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</si>
  <si>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</si>
  <si>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</si>
  <si>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</si>
  <si>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</si>
  <si>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</si>
  <si>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</si>
  <si>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</si>
  <si>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</si>
  <si>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</si>
  <si>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</si>
  <si>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</si>
  <si>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</si>
  <si>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</si>
  <si>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</si>
  <si>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</si>
  <si>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</si>
  <si>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</si>
  <si>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</si>
  <si>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</si>
  <si>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</si>
  <si>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</si>
  <si>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</si>
  <si>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</si>
  <si>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</si>
  <si>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</si>
  <si>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</si>
  <si>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</si>
  <si>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</si>
  <si>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</si>
  <si>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</si>
  <si>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</si>
  <si>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</si>
  <si>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</si>
  <si>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</si>
  <si>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</si>
  <si>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</si>
  <si>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</si>
  <si>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</si>
  <si>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</si>
  <si>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</si>
  <si>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</si>
  <si>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</si>
  <si>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</si>
  <si>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</si>
  <si>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</si>
  <si>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</si>
  <si>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</si>
  <si>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</si>
  <si>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</si>
  <si>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</si>
  <si>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</si>
  <si>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</si>
  <si>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</si>
  <si>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</si>
  <si>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</si>
  <si>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</si>
  <si>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</si>
  <si>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</si>
  <si>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</si>
  <si>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</si>
  <si>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</si>
  <si>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</si>
  <si>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</si>
  <si>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</si>
  <si>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</si>
  <si>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</si>
  <si>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</si>
  <si>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</si>
  <si>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</si>
  <si>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</si>
  <si>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</si>
  <si>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</si>
  <si>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</si>
  <si>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</si>
  <si>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</si>
  <si>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</si>
  <si>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</si>
  <si>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</si>
  <si>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</si>
  <si>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</si>
  <si>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</si>
  <si>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</si>
  <si>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</si>
  <si>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</si>
  <si>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</si>
  <si>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</si>
  <si>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</si>
  <si>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</si>
  <si>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</si>
  <si>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</si>
  <si>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</si>
  <si>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</si>
  <si>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</si>
  <si>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</si>
  <si>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</si>
  <si>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</si>
  <si>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</si>
  <si>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</si>
  <si>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</si>
  <si>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</si>
  <si>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</si>
  <si>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</si>
  <si>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</si>
  <si>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</si>
  <si>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</si>
  <si>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</si>
  <si>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</si>
  <si>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</si>
  <si>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</si>
  <si>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</si>
  <si>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</si>
  <si>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</si>
  <si>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</si>
  <si>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</si>
  <si>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</si>
  <si>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</si>
  <si>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</si>
  <si>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</si>
  <si>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</si>
  <si>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</si>
  <si>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</si>
  <si>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</si>
  <si>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</si>
  <si>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</si>
  <si>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</si>
  <si>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</si>
  <si>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</si>
  <si>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</si>
  <si>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</si>
  <si>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</si>
  <si>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</si>
  <si>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</si>
  <si>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</si>
  <si>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</si>
  <si>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</si>
  <si>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</si>
  <si>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</si>
  <si>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</si>
  <si>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</si>
  <si>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</si>
  <si>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</si>
  <si>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</si>
  <si>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</si>
  <si>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</si>
  <si>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</si>
  <si>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</si>
  <si>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</si>
  <si>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</si>
  <si>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</si>
  <si>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</si>
  <si>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</si>
  <si>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</si>
  <si>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</si>
  <si>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</si>
  <si>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</si>
  <si>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</si>
  <si>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</si>
  <si>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</si>
  <si>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</si>
  <si>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</si>
  <si>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</si>
  <si>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</si>
  <si>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</si>
  <si>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</si>
  <si>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</si>
  <si>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</si>
  <si>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</si>
  <si>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</si>
  <si>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</si>
  <si>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</si>
  <si>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</si>
  <si>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</si>
  <si>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</si>
  <si>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</si>
  <si>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</si>
  <si>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</si>
  <si>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</si>
  <si>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</si>
  <si>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</si>
  <si>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</si>
  <si>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</si>
  <si>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</si>
  <si>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</si>
  <si>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</si>
  <si>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</si>
  <si>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</si>
  <si>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</si>
  <si>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</si>
  <si>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</si>
  <si>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</si>
  <si>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</si>
  <si>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</si>
  <si>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</si>
  <si>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</si>
  <si>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</si>
  <si>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</si>
  <si>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</si>
  <si>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</si>
  <si>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</si>
  <si>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</si>
  <si>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</si>
  <si>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</si>
  <si>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</si>
  <si>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</si>
  <si>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</si>
  <si>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</si>
  <si>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</si>
  <si>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</si>
  <si>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</si>
  <si>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</si>
  <si>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</si>
  <si>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</si>
  <si>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</si>
  <si>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</si>
  <si>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</si>
  <si>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</si>
  <si>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</si>
  <si>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</si>
  <si>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</si>
  <si>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</si>
  <si>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</si>
  <si>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</si>
  <si>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</si>
  <si>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</si>
  <si>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</si>
  <si>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</si>
  <si>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</si>
  <si>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</si>
  <si>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</si>
  <si>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</si>
  <si>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</si>
  <si>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</si>
  <si>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</si>
  <si>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</si>
  <si>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</si>
  <si>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</si>
  <si>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</si>
  <si>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</si>
  <si>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</si>
  <si>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</si>
  <si>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</si>
  <si>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</si>
  <si>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</si>
  <si>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</si>
  <si>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</si>
  <si>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</si>
  <si>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</si>
  <si>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</si>
  <si>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</si>
  <si>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</si>
  <si>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</si>
  <si>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</si>
  <si>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</si>
  <si>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</si>
  <si>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</si>
  <si>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</si>
  <si>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</si>
  <si>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</si>
  <si>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</si>
  <si>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</si>
  <si>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</si>
  <si>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</si>
  <si>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</si>
  <si>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</si>
  <si>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</si>
  <si>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</si>
  <si>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</si>
  <si>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</si>
  <si>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</si>
  <si>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</si>
  <si>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</si>
  <si>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</si>
  <si>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</si>
  <si>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</si>
  <si>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</si>
  <si>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</si>
  <si>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</si>
  <si>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</si>
  <si>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</si>
  <si>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</si>
  <si>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</si>
  <si>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</si>
  <si>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</si>
  <si>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</si>
  <si>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</si>
  <si>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</si>
  <si>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</si>
  <si>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</si>
  <si>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</si>
  <si>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</si>
  <si>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</si>
  <si>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</si>
  <si>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</si>
  <si>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</si>
  <si>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</si>
  <si>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</si>
  <si>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</si>
  <si>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</si>
  <si>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</si>
  <si>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</si>
  <si>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</si>
  <si>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</si>
  <si>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</si>
  <si>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</si>
  <si>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</si>
  <si>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</si>
  <si>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</si>
  <si>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</si>
  <si>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</si>
  <si>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</si>
  <si>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</si>
  <si>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</si>
  <si>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</si>
  <si>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</si>
  <si>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</si>
  <si>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</si>
  <si>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</si>
  <si>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</si>
  <si>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</si>
  <si>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</si>
  <si>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</si>
  <si>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</si>
  <si>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</si>
  <si>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</si>
  <si>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</si>
  <si>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</si>
  <si>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</si>
  <si>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</si>
  <si>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</si>
  <si>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</si>
  <si>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</si>
  <si>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</si>
  <si>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</si>
  <si>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</si>
  <si>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</si>
  <si>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</si>
  <si>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</si>
  <si>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</si>
  <si>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</si>
  <si>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</si>
  <si>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</si>
  <si>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</si>
  <si>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</si>
  <si>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</si>
  <si>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</si>
  <si>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</si>
  <si>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</si>
  <si>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</si>
  <si>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</si>
  <si>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</si>
  <si>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</si>
  <si>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</si>
  <si>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</si>
  <si>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</si>
  <si>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</si>
  <si>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</si>
  <si>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</si>
  <si>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</si>
  <si>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</si>
  <si>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</si>
  <si>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</si>
  <si>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</si>
  <si>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</si>
  <si>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</si>
  <si>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</si>
  <si>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</si>
  <si>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</si>
  <si>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</si>
  <si>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</si>
  <si>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</si>
  <si>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</si>
  <si>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</si>
  <si>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</si>
  <si>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</si>
  <si>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</si>
  <si>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</si>
  <si>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</si>
  <si>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</si>
  <si>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</si>
  <si>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</si>
  <si>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</si>
  <si>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</si>
  <si>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</si>
  <si>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</si>
  <si>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</si>
  <si>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</si>
  <si>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</si>
  <si>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</si>
  <si>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</si>
  <si>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</si>
  <si>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</si>
  <si>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</si>
  <si>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</si>
  <si>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</si>
  <si>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</si>
  <si>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</si>
  <si>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</si>
  <si>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</si>
  <si>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</si>
  <si>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</si>
  <si>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</si>
  <si>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</si>
  <si>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</si>
  <si>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</si>
  <si>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</si>
  <si>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</si>
  <si>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</si>
  <si>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</si>
  <si>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</si>
  <si>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</si>
  <si>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</si>
  <si>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</si>
  <si>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</si>
  <si>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</si>
  <si>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</si>
  <si>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</si>
  <si>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</si>
  <si>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</si>
  <si>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</si>
  <si>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</si>
  <si>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</si>
  <si>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</si>
  <si>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</si>
  <si>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</si>
  <si>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</si>
  <si>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</si>
  <si>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</si>
  <si>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</si>
  <si>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</si>
  <si>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</si>
  <si>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</si>
  <si>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</si>
  <si>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</si>
  <si>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</si>
  <si>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</si>
  <si>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</si>
  <si>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</si>
  <si>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</si>
  <si>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</si>
  <si>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</si>
  <si>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</si>
  <si>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</si>
  <si>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</si>
  <si>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</si>
  <si>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</si>
  <si>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</si>
  <si>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</si>
  <si>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</si>
  <si>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</si>
  <si>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</si>
  <si>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</si>
  <si>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</si>
  <si>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</si>
  <si>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</si>
  <si>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</si>
  <si>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</si>
  <si>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</si>
  <si>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</si>
  <si>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</si>
  <si>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</si>
  <si>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</si>
  <si>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</si>
  <si>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</si>
  <si>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</si>
  <si>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</si>
  <si>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</si>
  <si>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</si>
  <si>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</si>
  <si>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</si>
  <si>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</si>
  <si>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</si>
  <si>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</si>
  <si>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</si>
  <si>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</si>
  <si>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</si>
  <si>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</si>
  <si>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</si>
  <si>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</si>
  <si>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</si>
  <si>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</si>
  <si>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</si>
  <si>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</si>
  <si>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</si>
  <si>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</si>
  <si>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</si>
  <si>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</si>
  <si>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</si>
  <si>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</si>
  <si>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</si>
  <si>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</si>
  <si>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</si>
  <si>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</si>
  <si>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</si>
  <si>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</si>
  <si>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</si>
  <si>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</si>
  <si>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</si>
  <si>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</si>
  <si>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</si>
  <si>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</si>
  <si>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</si>
  <si>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</si>
  <si>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</si>
  <si>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</si>
  <si>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</si>
  <si>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</si>
  <si>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</si>
  <si>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</si>
  <si>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</si>
  <si>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</si>
  <si>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</si>
  <si>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</si>
  <si>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</si>
  <si>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</si>
  <si>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</si>
  <si>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</si>
  <si>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</si>
  <si>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</si>
  <si>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</si>
  <si>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</si>
  <si>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</si>
  <si>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</si>
  <si>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</si>
  <si>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</si>
  <si>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</si>
  <si>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</si>
  <si>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</si>
  <si>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</si>
  <si>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</si>
  <si>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</si>
  <si>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</si>
  <si>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</si>
  <si>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</si>
  <si>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</si>
  <si>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</si>
  <si>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</si>
  <si>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</si>
  <si>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</si>
  <si>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</si>
  <si>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</si>
  <si>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</si>
  <si>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</si>
  <si>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</si>
  <si>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</si>
  <si>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</si>
  <si>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</si>
  <si>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</si>
  <si>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</si>
  <si>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</si>
  <si>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</si>
  <si>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</si>
  <si>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</si>
  <si>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</si>
  <si>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</si>
  <si>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</si>
  <si>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</si>
  <si>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</si>
  <si>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</si>
  <si>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</si>
  <si>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</si>
  <si>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</si>
  <si>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</si>
  <si>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</si>
  <si>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</si>
  <si>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</si>
  <si>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</si>
  <si>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</si>
  <si>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</si>
  <si>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</si>
  <si>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</si>
  <si>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</si>
  <si>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</si>
  <si>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</si>
  <si>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</si>
  <si>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</si>
  <si>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</si>
  <si>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</si>
  <si>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</si>
  <si>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</si>
  <si>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</si>
  <si>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</si>
  <si>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</si>
  <si>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</si>
  <si>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</si>
  <si>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</si>
  <si>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</si>
  <si>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</si>
  <si>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</si>
  <si>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</si>
  <si>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</si>
  <si>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</si>
  <si>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</si>
  <si>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</si>
  <si>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</si>
  <si>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</si>
  <si>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</si>
  <si>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</si>
  <si>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</si>
  <si>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</si>
  <si>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</si>
  <si>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</si>
  <si>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</si>
  <si>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</si>
  <si>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</si>
  <si>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</si>
  <si>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</si>
  <si>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</si>
  <si>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</si>
  <si>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</si>
  <si>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</si>
  <si>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</si>
  <si>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</si>
  <si>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</si>
  <si>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</si>
  <si>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</si>
  <si>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</si>
  <si>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</si>
  <si>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</si>
  <si>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</si>
  <si>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</si>
  <si>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</si>
  <si>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</si>
  <si>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</si>
  <si>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</si>
  <si>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</si>
  <si>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</si>
  <si>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</si>
  <si>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</si>
  <si>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</si>
  <si>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</si>
  <si>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</si>
  <si>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</si>
  <si>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</si>
  <si>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</si>
  <si>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</si>
  <si>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</si>
  <si>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</si>
  <si>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</si>
  <si>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</si>
  <si>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</si>
  <si>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</si>
  <si>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</si>
  <si>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</si>
  <si>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</si>
  <si>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</si>
  <si>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</si>
  <si>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</si>
  <si>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</si>
  <si>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</si>
  <si>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</si>
  <si>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</si>
  <si>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</si>
  <si>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</si>
  <si>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</si>
  <si>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</si>
  <si>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</si>
  <si>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</si>
  <si>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</si>
  <si>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</si>
  <si>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</si>
  <si>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</si>
  <si>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</si>
  <si>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</si>
  <si>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</si>
  <si>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</si>
  <si>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</si>
  <si>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</si>
  <si>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</si>
  <si>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</si>
  <si>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</si>
  <si>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</si>
  <si>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</si>
  <si>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</si>
  <si>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</si>
  <si>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</si>
  <si>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</si>
  <si>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</si>
  <si>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</si>
  <si>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</si>
  <si>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</si>
  <si>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</si>
  <si>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</si>
  <si>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</si>
  <si>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</si>
  <si>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</si>
  <si>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</si>
  <si>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</si>
  <si>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</si>
  <si>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</si>
  <si>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</si>
  <si>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</si>
  <si>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</si>
  <si>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</si>
  <si>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</si>
  <si>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</si>
  <si>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</si>
  <si>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</si>
  <si>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</si>
  <si>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</si>
  <si>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</si>
  <si>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</si>
  <si>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</si>
  <si>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</si>
  <si>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</si>
  <si>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</si>
  <si>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</si>
  <si>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</si>
  <si>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</si>
  <si>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</si>
  <si>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</si>
  <si>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</si>
  <si>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</si>
  <si>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</si>
  <si>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</si>
  <si>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</si>
  <si>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</si>
  <si>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</si>
  <si>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</si>
  <si>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</si>
  <si>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</si>
  <si>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</si>
  <si>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</si>
  <si>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</si>
  <si>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</si>
  <si>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</si>
  <si>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</si>
  <si>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</si>
  <si>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</si>
  <si>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</si>
  <si>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</si>
  <si>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</si>
  <si>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</si>
  <si>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</si>
  <si>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</si>
  <si>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</si>
  <si>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</si>
  <si>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</si>
  <si>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</si>
  <si>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</si>
  <si>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</si>
  <si>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</si>
  <si>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</si>
  <si>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</si>
  <si>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</si>
  <si>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</si>
  <si>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</si>
  <si>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</si>
  <si>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</si>
  <si>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</si>
  <si>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</si>
  <si>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</si>
  <si>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</si>
  <si>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</si>
  <si>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</si>
  <si>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</si>
  <si>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</si>
  <si>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</si>
  <si>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</si>
  <si>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</si>
  <si>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</si>
  <si>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</si>
  <si>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</si>
  <si>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</si>
  <si>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</si>
  <si>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</si>
  <si>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</si>
  <si>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</si>
  <si>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</si>
  <si>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</si>
  <si>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</si>
  <si>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</si>
  <si>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</si>
  <si>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</si>
  <si>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</si>
  <si>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</si>
  <si>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</si>
  <si>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</si>
  <si>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</si>
  <si>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</si>
  <si>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</si>
  <si>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</si>
  <si>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</si>
  <si>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</si>
  <si>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</si>
  <si>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</si>
  <si>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</si>
  <si>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</si>
  <si>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</si>
  <si>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</si>
  <si>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</si>
  <si>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</si>
  <si>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</si>
  <si>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</si>
  <si>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</si>
  <si>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</si>
  <si>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</si>
  <si>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</si>
  <si>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</si>
  <si>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</si>
  <si>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</si>
  <si>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</si>
  <si>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</si>
  <si>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</si>
  <si>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</si>
  <si>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</si>
  <si>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</si>
  <si>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</si>
  <si>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</si>
  <si>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</si>
  <si>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</si>
  <si>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</si>
  <si>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</si>
  <si>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</si>
  <si>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</si>
  <si>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</si>
  <si>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</si>
  <si>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</si>
  <si>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</si>
  <si>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</si>
  <si>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</si>
  <si>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</si>
  <si>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</si>
  <si>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</si>
  <si>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</si>
  <si>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</si>
  <si>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</si>
  <si>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</si>
  <si>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</si>
  <si>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</si>
  <si>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</si>
  <si>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</si>
  <si>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</si>
  <si>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</si>
  <si>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</si>
  <si>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</si>
  <si>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</si>
  <si>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</si>
  <si>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</si>
  <si>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</si>
  <si>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</si>
  <si>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</si>
  <si>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</si>
  <si>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</si>
  <si>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</si>
  <si>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</si>
  <si>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</si>
  <si>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</si>
  <si>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</si>
  <si>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</si>
  <si>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</si>
  <si>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</si>
  <si>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</si>
  <si>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</si>
  <si>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</si>
  <si>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</si>
  <si>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</si>
  <si>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</si>
  <si>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</si>
  <si>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</si>
  <si>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</si>
  <si>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</si>
  <si>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</si>
  <si>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</si>
  <si>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</si>
  <si>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</si>
  <si>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</si>
  <si>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</si>
  <si>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</si>
  <si>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</si>
  <si>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</si>
  <si>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</si>
  <si>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</si>
  <si>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</si>
  <si>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</si>
  <si>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</si>
  <si>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</si>
  <si>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</si>
  <si>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</si>
  <si>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</si>
  <si>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</si>
  <si>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</si>
  <si>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</si>
  <si>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</si>
  <si>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</si>
  <si>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</si>
  <si>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</si>
  <si>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</si>
  <si>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</si>
  <si>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</si>
  <si>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</si>
  <si>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</si>
  <si>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</si>
  <si>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</si>
  <si>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</si>
  <si>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</si>
  <si>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</si>
  <si>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</si>
  <si>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</si>
  <si>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</si>
  <si>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</si>
  <si>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</si>
  <si>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</si>
  <si>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</si>
  <si>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</si>
  <si>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</si>
  <si>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</si>
  <si>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</si>
  <si>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</si>
  <si>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</si>
  <si>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</si>
  <si>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</si>
  <si>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</si>
  <si>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</si>
  <si>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</si>
  <si>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</si>
  <si>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</si>
  <si>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</si>
  <si>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</si>
  <si>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</si>
  <si>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</si>
  <si>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</si>
  <si>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</si>
  <si>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</si>
  <si>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</si>
  <si>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</si>
  <si>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</si>
  <si>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</si>
  <si>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</si>
  <si>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</si>
  <si>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</si>
  <si>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</si>
  <si>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</si>
  <si>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</si>
  <si>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</si>
  <si>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</si>
  <si>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</si>
  <si>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</si>
  <si>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</si>
  <si>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</si>
  <si>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</si>
  <si>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</si>
  <si>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</si>
  <si>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</si>
  <si>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</si>
  <si>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</si>
  <si>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</si>
  <si>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</si>
  <si>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</si>
  <si>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</si>
  <si>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</si>
  <si>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</si>
  <si>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</si>
  <si>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</si>
  <si>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</si>
  <si>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</si>
  <si>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</si>
  <si>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</si>
  <si>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</si>
  <si>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</si>
  <si>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</si>
  <si>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</si>
  <si>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</si>
  <si>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</si>
  <si>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</si>
  <si>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</si>
  <si>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</si>
  <si>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</si>
  <si>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</si>
  <si>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</si>
  <si>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</si>
  <si>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</si>
  <si>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</si>
  <si>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</si>
  <si>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</si>
  <si>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</si>
  <si>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</si>
  <si>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</si>
  <si>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</si>
  <si>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</si>
  <si>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</si>
  <si>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</si>
  <si>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</si>
  <si>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</si>
  <si>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</si>
  <si>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</si>
  <si>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</si>
  <si>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</si>
  <si>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</si>
  <si>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</si>
  <si>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</si>
  <si>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</si>
  <si>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</si>
  <si>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</si>
  <si>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</si>
  <si>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</si>
  <si>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</si>
  <si>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</si>
  <si>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</si>
  <si>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</si>
  <si>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</si>
  <si>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</si>
  <si>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</si>
  <si>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</si>
  <si>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</si>
  <si>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</si>
  <si>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</si>
  <si>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</si>
  <si>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</si>
  <si>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</si>
  <si>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</si>
  <si>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</si>
  <si>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</si>
  <si>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</si>
  <si>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</si>
  <si>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</si>
  <si>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</si>
  <si>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</si>
  <si>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</si>
  <si>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</si>
  <si>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</si>
  <si>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</si>
  <si>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</si>
  <si>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</si>
  <si>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</si>
  <si>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</si>
  <si>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</si>
  <si>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</si>
  <si>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</si>
  <si>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</si>
  <si>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</si>
  <si>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</si>
  <si>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</si>
  <si>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</si>
  <si>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</si>
  <si>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</si>
  <si>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</si>
  <si>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</si>
  <si>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</si>
  <si>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</si>
  <si>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</si>
  <si>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</si>
  <si>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</si>
  <si>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</si>
  <si>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</si>
  <si>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</si>
  <si>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</si>
  <si>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</si>
  <si>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</si>
  <si>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</si>
  <si>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</si>
  <si>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</si>
  <si>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</si>
  <si>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</si>
  <si>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</si>
  <si>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</si>
  <si>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</si>
  <si>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</si>
  <si>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</si>
  <si>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</si>
  <si>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</si>
  <si>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</si>
  <si>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</si>
  <si>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</si>
  <si>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</si>
  <si>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</si>
  <si>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</si>
  <si>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</si>
  <si>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</si>
  <si>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</si>
  <si>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</si>
  <si>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</si>
  <si>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</si>
  <si>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</si>
  <si>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</si>
  <si>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</si>
  <si>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</si>
  <si>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</si>
  <si>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</si>
  <si>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</si>
  <si>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</si>
  <si>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</si>
  <si>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</si>
  <si>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</si>
  <si>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</si>
  <si>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</si>
  <si>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</si>
  <si>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</si>
  <si>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</si>
  <si>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</si>
  <si>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</si>
  <si>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</si>
  <si>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</si>
  <si>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</si>
  <si>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</si>
  <si>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</si>
  <si>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</si>
  <si>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</si>
  <si>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</si>
  <si>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</si>
  <si>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</si>
  <si>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</si>
  <si>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</si>
  <si>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</si>
  <si>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</si>
  <si>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</si>
  <si>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</si>
  <si>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</si>
  <si>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</si>
  <si>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</si>
  <si>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</si>
  <si>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</si>
  <si>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</si>
  <si>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</si>
  <si>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</si>
  <si>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</si>
  <si>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</si>
  <si>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</si>
  <si>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</si>
  <si>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</si>
  <si>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</si>
  <si>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</si>
  <si>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</si>
  <si>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</si>
  <si>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</si>
  <si>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</si>
  <si>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</si>
  <si>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</si>
  <si>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</si>
  <si>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</si>
  <si>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</si>
  <si>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</si>
  <si>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</si>
  <si>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</si>
  <si>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</si>
  <si>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</si>
  <si>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</si>
  <si>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</si>
  <si>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</si>
  <si>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</si>
  <si>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</si>
  <si>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</si>
  <si>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</si>
  <si>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</si>
  <si>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</si>
  <si>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</si>
  <si>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</si>
  <si>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</si>
  <si>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</si>
  <si>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</si>
  <si>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</si>
  <si>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</si>
  <si>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</si>
  <si>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</si>
  <si>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</si>
  <si>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</si>
  <si>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</si>
  <si>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</si>
  <si>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</si>
  <si>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</si>
  <si>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</si>
  <si>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</si>
  <si>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</si>
  <si>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</si>
  <si>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</si>
  <si>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</si>
  <si>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</si>
  <si>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</si>
  <si>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</si>
  <si>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</si>
  <si>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</si>
  <si>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</si>
  <si>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</si>
  <si>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</si>
  <si>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</si>
  <si>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</si>
  <si>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</si>
  <si>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</si>
  <si>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</si>
  <si>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</si>
  <si>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</si>
  <si>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</si>
  <si>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</si>
  <si>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</si>
  <si>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</si>
  <si>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</si>
  <si>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</si>
  <si>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</si>
  <si>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</si>
  <si>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</si>
  <si>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</si>
  <si>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</si>
  <si>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</si>
  <si>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</si>
  <si>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</si>
  <si>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</si>
  <si>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</si>
  <si>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</si>
  <si>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</si>
  <si>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</si>
  <si>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</si>
  <si>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</si>
  <si>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</si>
  <si>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</si>
  <si>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</si>
  <si>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</si>
  <si>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</si>
  <si>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</si>
  <si>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</si>
  <si>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</si>
  <si>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</si>
  <si>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</si>
  <si>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</si>
  <si>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</si>
  <si>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</si>
  <si>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</si>
  <si>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</si>
  <si>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</si>
  <si>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</si>
  <si>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</si>
  <si>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</si>
  <si>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</si>
  <si>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</si>
  <si>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</si>
  <si>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</si>
  <si>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</si>
  <si>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</si>
  <si>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</si>
  <si>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</si>
  <si>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</si>
  <si>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</si>
  <si>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</si>
  <si>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</si>
  <si>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</si>
  <si>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</si>
  <si>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</si>
  <si>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</si>
  <si>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</si>
  <si>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</si>
  <si>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</si>
  <si>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</si>
  <si>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</si>
  <si>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</si>
  <si>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</si>
  <si>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</si>
  <si>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</si>
  <si>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</si>
  <si>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</si>
  <si>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</si>
  <si>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</si>
  <si>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</si>
  <si>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</si>
  <si>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</si>
  <si>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</si>
  <si>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</si>
  <si>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</si>
  <si>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</si>
  <si>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</si>
  <si>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</si>
  <si>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</si>
  <si>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</si>
  <si>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</si>
  <si>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</si>
  <si>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</si>
  <si>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</si>
  <si>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</si>
  <si>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</si>
  <si>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</si>
  <si>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</si>
  <si>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</si>
  <si>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</si>
  <si>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</si>
  <si>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</si>
  <si>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</si>
  <si>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</si>
  <si>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</si>
  <si>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</si>
  <si>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</si>
  <si>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</si>
  <si>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</si>
  <si>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</si>
  <si>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</si>
  <si>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</si>
  <si>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</si>
  <si>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</si>
  <si>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</si>
  <si>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</si>
  <si>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</si>
  <si>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</si>
  <si>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</si>
  <si>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</si>
  <si>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</si>
  <si>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</si>
  <si>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</si>
  <si>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</si>
  <si>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</si>
  <si>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</si>
  <si>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</si>
  <si>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</si>
  <si>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</si>
  <si>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</si>
  <si>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</si>
  <si>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</si>
  <si>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</si>
  <si>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</si>
  <si>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</si>
  <si>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</si>
  <si>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</si>
  <si>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</si>
  <si>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</si>
  <si>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</si>
  <si>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</si>
  <si>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</si>
  <si>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</si>
  <si>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</si>
  <si>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</si>
  <si>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</si>
  <si>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</si>
  <si>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</si>
  <si>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</si>
  <si>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</si>
  <si>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</si>
  <si>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</si>
  <si>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</si>
  <si>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</si>
  <si>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</si>
  <si>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</si>
  <si>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</si>
  <si>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</si>
  <si>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</si>
  <si>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</si>
  <si>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</si>
  <si>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</si>
  <si>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</si>
  <si>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</si>
  <si>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</si>
  <si>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</si>
  <si>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</si>
  <si>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</si>
  <si>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</si>
  <si>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</si>
  <si>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</si>
  <si>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</si>
  <si>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</si>
  <si>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</si>
  <si>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</si>
  <si>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</si>
  <si>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</si>
  <si>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</si>
  <si>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</si>
  <si>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</si>
  <si>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</si>
  <si>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</si>
  <si>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</si>
  <si>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</si>
  <si>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</si>
  <si>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</si>
  <si>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</si>
  <si>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</si>
  <si>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</si>
  <si>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</si>
  <si>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</si>
  <si>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</si>
  <si>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</si>
  <si>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</si>
  <si>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</si>
  <si>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</si>
  <si>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</si>
  <si>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</si>
  <si>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</si>
  <si>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</si>
  <si>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</si>
  <si>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</si>
  <si>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</si>
  <si>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</si>
  <si>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</si>
  <si>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</si>
  <si>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</si>
  <si>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</si>
  <si>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</si>
  <si>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</si>
  <si>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</si>
  <si>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</si>
  <si>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</si>
  <si>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</si>
  <si>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</si>
  <si>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</si>
  <si>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</si>
  <si>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</si>
  <si>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</si>
  <si>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</si>
  <si>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</si>
  <si>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</si>
  <si>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</si>
  <si>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</si>
  <si>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</si>
  <si>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</si>
  <si>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</si>
  <si>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</si>
  <si>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</si>
  <si>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</si>
  <si>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</si>
  <si>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</si>
  <si>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</si>
  <si>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</si>
  <si>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</si>
  <si>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</si>
  <si>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</si>
  <si>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</si>
  <si>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</si>
  <si>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</si>
  <si>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</si>
  <si>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</si>
  <si>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</si>
  <si>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</si>
  <si>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</si>
  <si>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</si>
  <si>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</si>
  <si>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</si>
  <si>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</si>
  <si>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</si>
  <si>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</si>
  <si>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</si>
  <si>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</si>
  <si>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</si>
  <si>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</si>
  <si>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</si>
  <si>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</si>
  <si>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</si>
  <si>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</si>
  <si>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</si>
  <si>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</si>
  <si>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</si>
  <si>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</si>
  <si>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</si>
  <si>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</si>
  <si>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</si>
  <si>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</si>
  <si>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</si>
  <si>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</si>
  <si>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</si>
  <si>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</si>
  <si>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</si>
  <si>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</si>
  <si>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</si>
  <si>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</si>
  <si>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</si>
  <si>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</si>
  <si>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</si>
  <si>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</si>
  <si>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</si>
  <si>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</si>
  <si>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</si>
  <si>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</si>
  <si>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</si>
  <si>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</si>
  <si>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</si>
  <si>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</si>
  <si>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</si>
  <si>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</si>
  <si>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</si>
  <si>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</si>
  <si>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</si>
  <si>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</si>
  <si>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</si>
  <si>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</si>
  <si>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</si>
  <si>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</si>
  <si>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</si>
  <si>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</si>
  <si>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</si>
  <si>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</si>
  <si>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</si>
  <si>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</si>
  <si>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</si>
  <si>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</si>
  <si>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</si>
  <si>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</si>
  <si>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</si>
  <si>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</si>
  <si>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</si>
  <si>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</si>
  <si>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</si>
  <si>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</si>
  <si>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</si>
  <si>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</si>
  <si>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</si>
  <si>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</si>
  <si>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</si>
  <si>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</si>
  <si>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</si>
  <si>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</si>
  <si>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</si>
  <si>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</si>
  <si>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</si>
  <si>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</si>
  <si>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</si>
  <si>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</si>
  <si>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</si>
  <si>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</si>
  <si>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</si>
  <si>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</si>
  <si>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</si>
  <si>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</si>
  <si>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</si>
  <si>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</si>
  <si>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</si>
  <si>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</si>
  <si>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</si>
  <si>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</si>
  <si>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</si>
  <si>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</si>
  <si>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</si>
  <si>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</si>
  <si>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</si>
  <si>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</si>
  <si>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</si>
  <si>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</si>
  <si>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</si>
  <si>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</si>
  <si>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</si>
  <si>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</si>
  <si>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</si>
  <si>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</si>
  <si>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</si>
  <si>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</si>
  <si>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</si>
  <si>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</si>
  <si>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</si>
  <si>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</si>
  <si>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</si>
  <si>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</si>
  <si>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</si>
  <si>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</si>
  <si>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</si>
  <si>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</si>
  <si>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</si>
  <si>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</si>
  <si>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</si>
  <si>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</si>
  <si>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</si>
  <si>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</si>
  <si>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</si>
  <si>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</si>
  <si>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</si>
  <si>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</si>
  <si>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</si>
  <si>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</si>
  <si>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</si>
  <si>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</si>
  <si>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</si>
  <si>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</si>
  <si>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</si>
  <si>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</si>
  <si>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</si>
  <si>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</si>
  <si>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</si>
  <si>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</si>
  <si>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</si>
  <si>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</si>
  <si>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</si>
  <si>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</si>
  <si>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</si>
  <si>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</si>
  <si>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</si>
  <si>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</si>
  <si>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</si>
  <si>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</si>
  <si>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</si>
  <si>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</si>
  <si>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</si>
  <si>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</si>
  <si>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</si>
  <si>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</si>
  <si>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</si>
  <si>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</si>
  <si>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</si>
  <si>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</si>
  <si>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</si>
  <si>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</si>
  <si>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</si>
  <si>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</si>
  <si>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</si>
  <si>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</si>
  <si>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</si>
  <si>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</si>
  <si>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</si>
  <si>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</si>
  <si>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</si>
  <si>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</si>
  <si>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</si>
  <si>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</si>
  <si>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</si>
  <si>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</si>
  <si>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</si>
  <si>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</si>
  <si>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</si>
  <si>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</si>
  <si>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</si>
  <si>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</si>
  <si>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</si>
  <si>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</si>
  <si>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</si>
  <si>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</si>
  <si>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</si>
  <si>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</si>
  <si>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</si>
  <si>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</si>
  <si>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</si>
  <si>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</si>
  <si>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</si>
  <si>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</si>
  <si>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</si>
  <si>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</si>
  <si>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</si>
  <si>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</si>
  <si>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</si>
  <si>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</si>
  <si>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</si>
  <si>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</si>
  <si>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</si>
  <si>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</si>
  <si>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</si>
  <si>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</si>
  <si>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</si>
  <si>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</si>
  <si>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</si>
  <si>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</si>
  <si>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</si>
  <si>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</si>
  <si>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</si>
  <si>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</si>
  <si>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</si>
  <si>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</si>
  <si>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</si>
  <si>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</si>
  <si>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</si>
  <si>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</si>
  <si>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</si>
  <si>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</si>
  <si>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</si>
  <si>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</si>
  <si>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</si>
  <si>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</si>
  <si>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</si>
  <si>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</si>
  <si>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</si>
  <si>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</si>
  <si>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</si>
  <si>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</si>
  <si>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</si>
  <si>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</si>
  <si>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</si>
  <si>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</si>
  <si>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</si>
  <si>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</si>
  <si>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</si>
  <si>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</si>
  <si>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</si>
  <si>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</si>
  <si>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</si>
  <si>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</si>
  <si>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</si>
  <si>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</si>
  <si>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</si>
  <si>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</si>
  <si>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</si>
  <si>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</si>
  <si>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</si>
  <si>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</si>
  <si>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</si>
  <si>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</si>
  <si>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</si>
  <si>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</si>
  <si>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</si>
  <si>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</si>
  <si>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</si>
  <si>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</si>
  <si>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</si>
  <si>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</si>
  <si>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</si>
  <si>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</si>
  <si>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</si>
  <si>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</si>
  <si>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</si>
  <si>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</si>
  <si>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</si>
  <si>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</si>
  <si>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</si>
  <si>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</si>
  <si>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</si>
  <si>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</si>
  <si>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</si>
  <si>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</si>
  <si>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</si>
  <si>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</si>
  <si>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</si>
  <si>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</si>
  <si>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</si>
  <si>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</si>
  <si>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</si>
  <si>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</si>
  <si>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</si>
  <si>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</si>
  <si>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</si>
  <si>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</si>
  <si>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</si>
  <si>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</si>
  <si>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</si>
  <si>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</si>
  <si>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</si>
  <si>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</si>
  <si>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</si>
  <si>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</si>
  <si>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</si>
  <si>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</si>
  <si>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</si>
  <si>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</si>
  <si>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</si>
  <si>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</si>
  <si>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</si>
  <si>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</si>
  <si>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</si>
  <si>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</si>
  <si>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</si>
  <si>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</si>
  <si>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</si>
  <si>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</si>
  <si>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</si>
  <si>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</si>
  <si>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</si>
  <si>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</si>
  <si>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</si>
  <si>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</si>
  <si>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</si>
  <si>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</si>
  <si>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</si>
  <si>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</si>
  <si>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</si>
  <si>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</si>
  <si>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</si>
  <si>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</si>
  <si>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</si>
  <si>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</si>
  <si>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</si>
  <si>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</si>
  <si>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</si>
  <si>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</si>
  <si>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</si>
  <si>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</si>
  <si>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</si>
  <si>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</si>
  <si>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</si>
  <si>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</si>
  <si>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</si>
  <si>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</si>
  <si>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</si>
  <si>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</si>
  <si>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</si>
  <si>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</si>
  <si>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</si>
  <si>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</si>
  <si>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</si>
  <si>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</si>
  <si>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</si>
  <si>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</si>
  <si>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</si>
  <si>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</si>
  <si>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</si>
  <si>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</si>
  <si>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</si>
  <si>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</si>
  <si>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</si>
  <si>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</si>
  <si>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</si>
  <si>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</si>
  <si>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</si>
  <si>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</si>
  <si>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</si>
  <si>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</si>
  <si>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</si>
  <si>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</si>
  <si>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</si>
  <si>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</si>
  <si>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</si>
  <si>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</si>
  <si>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</si>
  <si>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</si>
  <si>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</si>
  <si>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</si>
  <si>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</si>
  <si>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</si>
  <si>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</si>
  <si>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</si>
  <si>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</si>
  <si>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</si>
  <si>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</si>
  <si>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</si>
  <si>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</si>
  <si>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</si>
  <si>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</si>
  <si>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</si>
  <si>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</si>
  <si>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</si>
  <si>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</si>
  <si>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</si>
  <si>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</si>
  <si>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</si>
  <si>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</si>
  <si>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</si>
  <si>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</si>
  <si>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</si>
  <si>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</si>
  <si>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</si>
  <si>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</si>
  <si>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</si>
  <si>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</si>
  <si>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</si>
  <si>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</si>
  <si>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</si>
  <si>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</si>
  <si>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</si>
  <si>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</si>
  <si>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</si>
  <si>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</si>
  <si>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</si>
  <si>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</si>
  <si>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</si>
  <si>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</si>
  <si>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</si>
  <si>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</si>
  <si>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</si>
  <si>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</si>
  <si>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</si>
  <si>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</si>
  <si>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</si>
  <si>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</si>
  <si>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</si>
  <si>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</si>
  <si>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</si>
  <si>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</si>
  <si>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</si>
  <si>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</si>
  <si>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</si>
  <si>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</si>
  <si>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</si>
  <si>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</si>
  <si>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</si>
  <si>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</si>
  <si>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</si>
  <si>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</si>
  <si>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</si>
  <si>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</si>
  <si>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</si>
  <si>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</si>
  <si>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</si>
  <si>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</si>
  <si>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</si>
  <si>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</si>
  <si>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</si>
  <si>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</si>
  <si>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</si>
  <si>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</si>
  <si>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</si>
  <si>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</si>
  <si>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</si>
  <si>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</si>
  <si>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</si>
  <si>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</si>
  <si>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</si>
  <si>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</si>
  <si>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</si>
  <si>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</si>
  <si>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</si>
  <si>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</si>
  <si>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</si>
  <si>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</si>
  <si>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</si>
  <si>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</si>
  <si>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</si>
  <si>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</si>
  <si>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</si>
  <si>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</si>
  <si>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</si>
  <si>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</si>
  <si>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</si>
  <si>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</si>
  <si>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</si>
  <si>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</si>
  <si>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</si>
  <si>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</si>
  <si>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</si>
  <si>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</si>
  <si>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</si>
  <si>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</si>
  <si>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</si>
  <si>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</si>
  <si>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</si>
  <si>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</si>
  <si>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</si>
  <si>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</si>
  <si>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</si>
  <si>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</si>
  <si>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</si>
  <si>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</si>
  <si>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</si>
  <si>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</si>
  <si>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</si>
  <si>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</si>
  <si>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</si>
  <si>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</si>
  <si>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</si>
  <si>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</si>
  <si>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</si>
  <si>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</si>
  <si>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</si>
  <si>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</si>
  <si>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</si>
  <si>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</si>
  <si>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</si>
  <si>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</si>
  <si>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</si>
  <si>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</si>
  <si>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</si>
  <si>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</si>
  <si>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</si>
  <si>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</si>
  <si>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</si>
  <si>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</si>
  <si>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</si>
  <si>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</si>
  <si>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</si>
  <si>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</si>
  <si>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</si>
  <si>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</si>
  <si>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</si>
  <si>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</si>
  <si>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</si>
  <si>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</si>
  <si>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</si>
  <si>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</si>
  <si>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</si>
  <si>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</si>
  <si>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</si>
  <si>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</si>
  <si>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</si>
  <si>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</si>
  <si>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</si>
  <si>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</si>
  <si>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</si>
  <si>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</si>
  <si>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</si>
  <si>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</si>
  <si>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</si>
  <si>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</si>
  <si>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</si>
  <si>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</si>
  <si>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</si>
  <si>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</si>
  <si>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</si>
  <si>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</si>
  <si>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</si>
  <si>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</si>
  <si>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</si>
  <si>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</si>
  <si>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</si>
  <si>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</si>
  <si>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</si>
  <si>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</si>
  <si>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</si>
  <si>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</si>
  <si>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</si>
  <si>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</si>
  <si>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</si>
  <si>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</si>
  <si>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</si>
  <si>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</si>
  <si>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</si>
  <si>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</si>
  <si>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</si>
  <si>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</si>
  <si>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</si>
  <si>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</si>
  <si>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</si>
  <si>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</si>
  <si>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</si>
  <si>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</si>
  <si>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</si>
  <si>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</si>
  <si>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</si>
  <si>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</si>
  <si>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</si>
  <si>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</si>
  <si>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</si>
  <si>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</si>
  <si>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</si>
  <si>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</si>
  <si>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</si>
  <si>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</si>
  <si>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</si>
  <si>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</si>
  <si>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</si>
  <si>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</si>
  <si>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</si>
  <si>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</si>
  <si>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</si>
  <si>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</si>
  <si>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</si>
  <si>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</si>
  <si>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</si>
  <si>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</si>
  <si>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</si>
  <si>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</si>
  <si>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</si>
  <si>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</si>
  <si>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</si>
  <si>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</si>
  <si>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</si>
  <si>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</si>
  <si>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</si>
  <si>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</si>
  <si>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</si>
  <si>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</si>
  <si>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</si>
  <si>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</si>
  <si>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</si>
  <si>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</si>
  <si>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</si>
  <si>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</si>
  <si>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</si>
  <si>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</si>
  <si>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</si>
  <si>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</si>
  <si>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</si>
  <si>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</si>
  <si>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</si>
  <si>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</si>
  <si>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</si>
  <si>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</si>
  <si>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</si>
  <si>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</si>
  <si>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</si>
  <si>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</si>
  <si>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</si>
  <si>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</si>
  <si>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</si>
  <si>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</si>
  <si>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</si>
  <si>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</si>
  <si>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</si>
  <si>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</si>
  <si>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</si>
  <si>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</si>
  <si>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</si>
  <si>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</si>
  <si>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</si>
  <si>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</si>
  <si>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</si>
  <si>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</si>
  <si>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</si>
  <si>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</si>
  <si>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</si>
  <si>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</si>
  <si>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</si>
  <si>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</si>
  <si>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</si>
  <si>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</si>
  <si>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</si>
  <si>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</si>
  <si>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</si>
  <si>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</si>
  <si>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</si>
  <si>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</si>
  <si>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</si>
  <si>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</si>
  <si>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</si>
  <si>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</si>
  <si>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</si>
  <si>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</si>
  <si>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</si>
  <si>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</si>
  <si>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</si>
  <si>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</si>
  <si>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</si>
  <si>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</si>
  <si>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</si>
  <si>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</si>
  <si>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</si>
  <si>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</si>
  <si>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</si>
  <si>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</si>
  <si>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</si>
  <si>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</si>
  <si>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</si>
  <si>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</si>
  <si>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</si>
  <si>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</si>
  <si>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</si>
  <si>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</si>
  <si>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</si>
  <si>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</si>
  <si>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</si>
  <si>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</si>
  <si>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</si>
  <si>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</si>
  <si>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</si>
  <si>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</si>
  <si>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</si>
  <si>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</si>
  <si>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</si>
  <si>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</si>
  <si>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</si>
  <si>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</si>
  <si>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</si>
  <si>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</si>
  <si>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</si>
  <si>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</si>
  <si>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</si>
  <si>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</si>
  <si>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</si>
  <si>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</si>
  <si>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</si>
  <si>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</si>
  <si>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</si>
  <si>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</si>
  <si>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</si>
  <si>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</si>
  <si>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</si>
  <si>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</si>
  <si>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</si>
  <si>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</si>
  <si>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</si>
  <si>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</si>
  <si>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</si>
  <si>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</si>
  <si>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</si>
  <si>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</si>
  <si>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</si>
  <si>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</si>
  <si>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</si>
  <si>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</si>
  <si>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</si>
  <si>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</si>
  <si>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</si>
  <si>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</si>
  <si>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</si>
  <si>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</si>
  <si>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</si>
  <si>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</si>
  <si>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</si>
  <si>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</si>
  <si>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</si>
  <si>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</si>
  <si>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</si>
  <si>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</si>
  <si>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</si>
  <si>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</si>
  <si>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</si>
  <si>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</si>
  <si>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</si>
  <si>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</si>
  <si>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</si>
  <si>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</si>
  <si>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</si>
  <si>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</si>
  <si>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</si>
  <si>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</si>
  <si>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</si>
  <si>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</si>
  <si>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</si>
  <si>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</si>
  <si>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</si>
  <si>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</si>
  <si>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</si>
  <si>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</si>
  <si>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</si>
  <si>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</si>
  <si>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</si>
  <si>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</si>
  <si>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</si>
  <si>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</si>
  <si>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</si>
  <si>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</si>
  <si>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</si>
  <si>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</si>
  <si>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</si>
  <si>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</si>
  <si>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</si>
  <si>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</si>
  <si>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</si>
  <si>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</si>
  <si>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</si>
  <si>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</si>
  <si>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</si>
  <si>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</si>
  <si>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</si>
  <si>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</si>
  <si>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</si>
  <si>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</si>
  <si>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</si>
  <si>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</si>
  <si>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</si>
  <si>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</si>
  <si>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</si>
  <si>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</si>
  <si>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</si>
  <si>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</si>
  <si>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</si>
  <si>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</si>
  <si>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</si>
  <si>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</si>
  <si>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</si>
  <si>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</si>
  <si>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</si>
  <si>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</si>
  <si>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</si>
  <si>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</si>
  <si>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</si>
  <si>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</si>
  <si>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</si>
  <si>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</si>
  <si>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</si>
  <si>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</si>
  <si>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</si>
  <si>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</si>
  <si>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</si>
  <si>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</si>
  <si>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</si>
  <si>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</si>
  <si>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</si>
  <si>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</si>
  <si>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</si>
  <si>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</si>
  <si>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</si>
  <si>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</si>
  <si>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</si>
  <si>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</si>
  <si>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</si>
  <si>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</si>
  <si>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</si>
  <si>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</si>
  <si>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</si>
  <si>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</si>
  <si>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</si>
  <si>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</si>
  <si>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</si>
  <si>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</si>
  <si>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</si>
  <si>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</si>
  <si>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</si>
  <si>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</si>
  <si>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</si>
  <si>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</si>
  <si>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</si>
  <si>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</si>
  <si>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</si>
  <si>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</si>
  <si>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</si>
  <si>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</si>
  <si>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</si>
  <si>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</si>
  <si>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</si>
  <si>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</si>
  <si>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</si>
  <si>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</si>
  <si>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</si>
  <si>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</si>
  <si>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</si>
  <si>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</si>
  <si>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</si>
  <si>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</si>
  <si>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</si>
  <si>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</si>
  <si>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</si>
  <si>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</si>
  <si>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</si>
  <si>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</si>
  <si>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</si>
  <si>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</si>
  <si>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</si>
  <si>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</si>
  <si>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</si>
  <si>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</si>
  <si>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</si>
  <si>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</si>
  <si>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</si>
  <si>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</si>
  <si>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</si>
  <si>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</si>
  <si>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</si>
  <si>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</si>
  <si>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</si>
  <si>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</si>
  <si>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</si>
  <si>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</si>
  <si>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</si>
  <si>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</si>
  <si>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</si>
  <si>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</si>
  <si>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</si>
  <si>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</si>
  <si>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</si>
  <si>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</si>
  <si>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</si>
  <si>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</si>
  <si>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</si>
  <si>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</si>
  <si>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</si>
  <si>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</si>
  <si>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</si>
  <si>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</si>
  <si>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</si>
  <si>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</si>
  <si>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</si>
  <si>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</si>
  <si>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</si>
  <si>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</si>
  <si>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</si>
  <si>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</si>
  <si>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</si>
  <si>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</si>
  <si>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</si>
  <si>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</si>
  <si>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</si>
  <si>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</si>
  <si>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</si>
  <si>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</si>
  <si>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</si>
  <si>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</si>
  <si>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</si>
  <si>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</si>
  <si>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</si>
  <si>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</si>
  <si>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</si>
  <si>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</si>
  <si>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</si>
  <si>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</si>
  <si>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</si>
  <si>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</si>
  <si>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</si>
  <si>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</si>
  <si>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</si>
  <si>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</si>
  <si>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</si>
  <si>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</si>
  <si>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</si>
  <si>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</si>
  <si>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</si>
  <si>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</si>
  <si>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</si>
  <si>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</si>
  <si>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</si>
  <si>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</si>
  <si>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</si>
  <si>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</si>
  <si>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</si>
  <si>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</si>
  <si>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</si>
  <si>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</si>
  <si>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</si>
  <si>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</si>
  <si>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</si>
  <si>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</si>
  <si>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</si>
  <si>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</si>
  <si>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</si>
  <si>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</si>
  <si>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</si>
  <si>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</si>
  <si>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</si>
  <si>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</si>
  <si>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</si>
  <si>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</si>
  <si>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</si>
  <si>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</si>
  <si>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</si>
  <si>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</si>
  <si>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</si>
  <si>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</si>
  <si>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</si>
  <si>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</si>
  <si>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</si>
  <si>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</si>
  <si>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</si>
  <si>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</si>
  <si>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</si>
  <si>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</si>
  <si>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</si>
  <si>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</si>
  <si>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</si>
  <si>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</si>
  <si>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</si>
  <si>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</si>
  <si>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</si>
  <si>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</si>
  <si>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</si>
  <si>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</si>
  <si>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</si>
  <si>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</si>
  <si>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</si>
  <si>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</si>
  <si>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</si>
  <si>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</si>
  <si>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</si>
  <si>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</si>
  <si>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</si>
  <si>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</si>
  <si>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</si>
  <si>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</si>
  <si>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</si>
  <si>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</si>
  <si>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</si>
  <si>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</si>
  <si>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</si>
  <si>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</si>
  <si>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</si>
  <si>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</si>
  <si>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</si>
  <si>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</si>
  <si>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</si>
  <si>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</si>
  <si>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</si>
  <si>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</si>
  <si>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</si>
  <si>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</si>
  <si>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</si>
  <si>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</si>
  <si>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</si>
  <si>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</si>
  <si>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</si>
  <si>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</si>
  <si>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</si>
  <si>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</si>
  <si>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</si>
  <si>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</si>
  <si>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</si>
  <si>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</si>
  <si>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</si>
  <si>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</si>
  <si>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</si>
  <si>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</si>
  <si>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</si>
  <si>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</si>
  <si>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</si>
  <si>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</si>
  <si>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</si>
  <si>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</si>
  <si>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</si>
  <si>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</si>
  <si>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</si>
  <si>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</si>
  <si>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</si>
  <si>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</si>
  <si>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</si>
  <si>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</si>
  <si>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</si>
  <si>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</si>
  <si>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</si>
  <si>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</si>
  <si>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</si>
  <si>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</si>
  <si>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</si>
  <si>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</si>
  <si>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</si>
  <si>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</si>
  <si>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</si>
  <si>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</si>
  <si>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</si>
  <si>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</si>
  <si>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</si>
  <si>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</si>
  <si>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</si>
  <si>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</si>
  <si>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</si>
  <si>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</si>
  <si>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</si>
  <si>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</si>
  <si>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</si>
  <si>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</si>
  <si>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</si>
  <si>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</si>
  <si>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</si>
  <si>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</si>
  <si>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</si>
  <si>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</si>
  <si>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</si>
  <si>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</si>
  <si>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</si>
  <si>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</si>
  <si>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</si>
  <si>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</si>
  <si>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</si>
  <si>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</si>
  <si>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</si>
  <si>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</si>
  <si>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</si>
  <si>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</si>
  <si>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</si>
  <si>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</si>
  <si>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</si>
  <si>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</si>
  <si>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</si>
  <si>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</si>
  <si>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</si>
  <si>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</si>
  <si>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</si>
  <si>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</si>
  <si>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</si>
  <si>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</si>
  <si>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</si>
  <si>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</si>
  <si>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</si>
  <si>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</si>
  <si>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</si>
  <si>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</si>
  <si>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</si>
  <si>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</si>
  <si>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</si>
  <si>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</si>
  <si>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</si>
  <si>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</si>
  <si>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</si>
  <si>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</si>
  <si>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</si>
  <si>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</si>
  <si>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</si>
  <si>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</si>
  <si>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</si>
  <si>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</si>
  <si>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</si>
  <si>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</si>
  <si>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</si>
  <si>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</si>
  <si>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</si>
  <si>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</si>
  <si>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</si>
  <si>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</si>
  <si>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</si>
  <si>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</si>
  <si>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</si>
  <si>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</si>
  <si>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</si>
  <si>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</si>
  <si>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</si>
  <si>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</si>
  <si>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</si>
  <si>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</si>
  <si>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</si>
  <si>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</si>
  <si>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</si>
  <si>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</si>
  <si>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</si>
  <si>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</si>
  <si>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</si>
  <si>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</si>
  <si>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</si>
  <si>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</si>
  <si>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</si>
  <si>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</si>
  <si>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</si>
  <si>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</si>
  <si>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</si>
  <si>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</si>
  <si>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</si>
  <si>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</si>
  <si>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</si>
  <si>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</si>
  <si>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</si>
  <si>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</si>
  <si>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</si>
  <si>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</si>
  <si>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</si>
  <si>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</si>
  <si>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</si>
  <si>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</si>
  <si>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</si>
  <si>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</si>
  <si>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</si>
  <si>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</si>
  <si>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</si>
  <si>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</si>
  <si>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</si>
  <si>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</si>
  <si>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</si>
  <si>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</si>
  <si>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</si>
  <si>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</si>
  <si>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</si>
  <si>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</si>
  <si>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</si>
  <si>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</si>
  <si>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</si>
  <si>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</si>
  <si>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</si>
  <si>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</si>
  <si>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</si>
  <si>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</si>
  <si>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</si>
  <si>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</si>
  <si>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</si>
  <si>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</si>
  <si>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</si>
  <si>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</si>
  <si>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</si>
  <si>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</si>
  <si>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</si>
  <si>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</si>
  <si>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</si>
  <si>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</si>
  <si>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</si>
  <si>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</si>
  <si>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</si>
  <si>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</si>
  <si>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</si>
  <si>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</si>
  <si>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</si>
  <si>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</si>
  <si>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</si>
  <si>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</si>
  <si>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</si>
  <si>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</si>
  <si>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</si>
  <si>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</si>
  <si>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</si>
  <si>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</si>
  <si>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</si>
  <si>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</si>
  <si>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</si>
  <si>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</si>
  <si>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</si>
  <si>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</si>
  <si>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</si>
  <si>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</si>
  <si>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</si>
  <si>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</si>
  <si>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</si>
  <si>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</si>
  <si>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</si>
  <si>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</si>
  <si>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</si>
  <si>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</si>
  <si>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</si>
  <si>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</si>
  <si>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</si>
  <si>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</si>
  <si>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</si>
  <si>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</si>
  <si>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</si>
  <si>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</si>
  <si>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</si>
  <si>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</si>
  <si>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</si>
  <si>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</si>
  <si>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</si>
  <si>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</si>
  <si>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</si>
  <si>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</si>
  <si>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</si>
  <si>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</si>
  <si>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</si>
  <si>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</si>
  <si>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</si>
  <si>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</si>
  <si>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</si>
  <si>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</si>
  <si>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</si>
  <si>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</si>
  <si>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</si>
  <si>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</si>
  <si>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</si>
  <si>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</si>
  <si>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</si>
  <si>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</si>
  <si>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</si>
  <si>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</si>
  <si>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</si>
  <si>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</si>
  <si>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</si>
  <si>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</si>
  <si>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</si>
  <si>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</si>
  <si>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</si>
  <si>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</si>
  <si>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</si>
  <si>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</si>
  <si>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</si>
  <si>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</si>
  <si>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</si>
  <si>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</si>
  <si>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</si>
  <si>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</si>
  <si>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</si>
  <si>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</si>
  <si>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</si>
  <si>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</si>
  <si>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</si>
  <si>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</si>
  <si>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</si>
  <si>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</si>
  <si>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</si>
  <si>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</si>
  <si>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</si>
  <si>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</si>
  <si>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</si>
  <si>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</si>
  <si>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</si>
  <si>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</si>
  <si>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</si>
  <si>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</si>
  <si>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</si>
  <si>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</si>
  <si>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</si>
  <si>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</si>
  <si>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</si>
  <si>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</si>
  <si>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</si>
  <si>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</si>
  <si>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</si>
  <si>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</si>
  <si>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</si>
  <si>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</si>
  <si>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</si>
  <si>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</si>
  <si>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</si>
  <si>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</si>
  <si>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</si>
  <si>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</si>
  <si>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</si>
  <si>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</si>
  <si>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</si>
  <si>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</si>
  <si>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</si>
  <si>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</si>
  <si>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</si>
  <si>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</si>
  <si>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</si>
  <si>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</si>
  <si>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</si>
  <si>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</si>
  <si>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</si>
  <si>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</si>
  <si>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</si>
  <si>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</si>
  <si>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</si>
  <si>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</si>
  <si>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</si>
  <si>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</si>
  <si>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</si>
  <si>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</si>
  <si>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</si>
  <si>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</si>
  <si>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</si>
  <si>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</si>
  <si>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</si>
  <si>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</si>
  <si>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</si>
  <si>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</si>
  <si>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</si>
  <si>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</si>
  <si>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</si>
  <si>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</si>
  <si>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</si>
  <si>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</si>
  <si>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</si>
  <si>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</si>
  <si>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</si>
  <si>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</si>
  <si>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</si>
  <si>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</si>
  <si>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</si>
  <si>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</si>
  <si>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</si>
  <si>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</si>
  <si>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</si>
  <si>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</si>
  <si>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</si>
  <si>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</si>
  <si>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</si>
  <si>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</si>
  <si>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</si>
  <si>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</si>
  <si>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</si>
  <si>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</si>
  <si>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</si>
  <si>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</si>
  <si>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</si>
  <si>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</si>
  <si>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</si>
  <si>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</si>
  <si>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</si>
  <si>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</si>
  <si>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</si>
  <si>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</si>
  <si>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</si>
  <si>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</si>
  <si>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</si>
  <si>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</si>
  <si>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</si>
  <si>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</si>
  <si>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</si>
  <si>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</si>
  <si>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</si>
  <si>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</si>
  <si>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</si>
  <si>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</si>
  <si>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</si>
  <si>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</si>
  <si>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</si>
  <si>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</si>
  <si>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</si>
  <si>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</si>
  <si>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</si>
  <si>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</si>
  <si>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</si>
  <si>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</si>
  <si>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</si>
  <si>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</si>
  <si>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</si>
  <si>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</si>
  <si>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</si>
  <si>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</si>
  <si>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</si>
  <si>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</si>
  <si>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</si>
  <si>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</si>
  <si>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</si>
  <si>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</si>
  <si>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</si>
  <si>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</si>
  <si>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</si>
  <si>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</si>
  <si>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</si>
  <si>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</si>
  <si>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</si>
  <si>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</si>
  <si>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</si>
  <si>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</si>
  <si>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</si>
  <si>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</si>
  <si>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</si>
  <si>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</si>
  <si>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</si>
  <si>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</si>
  <si>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</si>
  <si>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</si>
  <si>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</si>
  <si>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</si>
  <si>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</si>
  <si>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</si>
  <si>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</si>
  <si>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</si>
  <si>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</si>
  <si>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</si>
  <si>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</si>
  <si>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</si>
  <si>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</si>
  <si>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</si>
  <si>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</si>
  <si>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</si>
  <si>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</si>
  <si>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</si>
  <si>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</si>
  <si>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</si>
  <si>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</si>
  <si>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</si>
  <si>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</si>
  <si>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</si>
  <si>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</si>
  <si>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</si>
  <si>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</si>
  <si>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</si>
  <si>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</si>
  <si>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</si>
  <si>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</si>
  <si>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</si>
  <si>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</si>
  <si>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</si>
  <si>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</si>
  <si>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</si>
  <si>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</si>
  <si>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</si>
  <si>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</si>
  <si>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</si>
  <si>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</si>
  <si>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</si>
  <si>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</si>
  <si>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</si>
  <si>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</si>
  <si>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</si>
  <si>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</si>
  <si>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</si>
  <si>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</si>
  <si>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</si>
  <si>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</si>
  <si>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</si>
  <si>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</si>
  <si>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</si>
  <si>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</si>
  <si>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</si>
  <si>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</si>
  <si>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</si>
  <si>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</si>
  <si>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</si>
  <si>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</si>
  <si>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</si>
  <si>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</si>
  <si>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</si>
  <si>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</si>
  <si>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</si>
  <si>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</si>
  <si>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</si>
  <si>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</si>
  <si>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</si>
  <si>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</si>
  <si>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</si>
  <si>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</si>
  <si>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</si>
  <si>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</si>
  <si>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</si>
  <si>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</si>
  <si>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</si>
  <si>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</si>
  <si>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</si>
  <si>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</si>
  <si>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</si>
  <si>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</si>
  <si>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</si>
  <si>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</si>
  <si>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</si>
  <si>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</si>
  <si>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</si>
  <si>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</si>
  <si>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</si>
  <si>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</si>
  <si>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</si>
  <si>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</si>
  <si>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</si>
  <si>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</si>
  <si>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</si>
  <si>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</si>
  <si>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</si>
  <si>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</si>
  <si>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</si>
  <si>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</si>
  <si>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</si>
  <si>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</si>
  <si>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</si>
  <si>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</si>
  <si>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</si>
  <si>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</si>
  <si>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</si>
  <si>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</si>
  <si>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</si>
  <si>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</si>
  <si>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</si>
  <si>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</si>
  <si>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</si>
  <si>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</si>
  <si>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</si>
  <si>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</si>
  <si>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</si>
  <si>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</si>
  <si>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</si>
  <si>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</si>
  <si>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</si>
  <si>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</si>
  <si>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</si>
  <si>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</si>
  <si>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</si>
  <si>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</si>
  <si>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</si>
  <si>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</si>
  <si>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</si>
  <si>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</si>
  <si>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</si>
  <si>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</si>
  <si>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</si>
  <si>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</si>
  <si>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</si>
  <si>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</si>
  <si>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</si>
  <si>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</si>
  <si>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</si>
  <si>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</si>
  <si>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</si>
  <si>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</si>
  <si>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</si>
  <si>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</si>
  <si>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</si>
  <si>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</si>
  <si>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</si>
  <si>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</si>
  <si>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</si>
  <si>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</si>
  <si>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</si>
  <si>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</si>
  <si>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</si>
  <si>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</si>
  <si>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</si>
  <si>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</si>
  <si>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</si>
  <si>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</si>
  <si>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</si>
  <si>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</si>
  <si>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</si>
  <si>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</si>
  <si>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</si>
  <si>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</si>
  <si>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</si>
  <si>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</si>
  <si>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</si>
  <si>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</si>
  <si>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</si>
  <si>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</si>
  <si>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</si>
  <si>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</si>
  <si>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</si>
  <si>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</si>
  <si>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</si>
  <si>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</si>
  <si>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</si>
  <si>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</si>
  <si>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</si>
  <si>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</si>
  <si>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</si>
  <si>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</si>
  <si>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</si>
  <si>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</si>
  <si>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</si>
  <si>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</si>
  <si>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</si>
  <si>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</si>
  <si>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</si>
  <si>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</si>
  <si>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</si>
  <si>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</si>
  <si>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</si>
  <si>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</si>
  <si>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</si>
  <si>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</si>
  <si>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</si>
  <si>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</si>
  <si>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</si>
  <si>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</si>
  <si>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</si>
  <si>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</si>
  <si>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</si>
  <si>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</si>
  <si>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</si>
  <si>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</si>
  <si>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</si>
  <si>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</si>
  <si>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</si>
  <si>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</si>
  <si>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</si>
  <si>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</si>
  <si>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</si>
  <si>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</si>
  <si>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</si>
  <si>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</si>
  <si>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</si>
  <si>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</si>
  <si>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</si>
  <si>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</si>
  <si>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</si>
  <si>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</si>
  <si>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</si>
  <si>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</si>
  <si>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</si>
  <si>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</si>
  <si>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</si>
  <si>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</si>
  <si>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</si>
  <si>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</si>
  <si>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</si>
  <si>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</si>
  <si>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</si>
  <si>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</si>
  <si>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</si>
  <si>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</si>
  <si>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</si>
  <si>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</si>
  <si>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</si>
  <si>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</si>
  <si>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</si>
  <si>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</si>
  <si>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</si>
  <si>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</si>
  <si>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</si>
  <si>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</si>
  <si>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</si>
  <si>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</si>
  <si>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</si>
  <si>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</si>
  <si>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</si>
  <si>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</si>
  <si>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</si>
  <si>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</si>
  <si>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</si>
  <si>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</si>
  <si>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</si>
  <si>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</si>
  <si>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</si>
  <si>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</si>
  <si>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</si>
  <si>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</si>
  <si>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</si>
  <si>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</si>
  <si>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</si>
  <si>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</si>
  <si>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</si>
  <si>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</si>
  <si>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</si>
  <si>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</si>
  <si>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</si>
  <si>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</si>
  <si>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</si>
  <si>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</si>
  <si>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</si>
  <si>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</si>
  <si>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</si>
  <si>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</si>
  <si>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</si>
  <si>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</si>
  <si>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</si>
  <si>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</si>
  <si>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</si>
  <si>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</si>
  <si>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</si>
  <si>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</si>
  <si>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</si>
  <si>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</si>
  <si>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</si>
  <si>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</si>
  <si>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</si>
  <si>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</si>
  <si>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</si>
  <si>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</si>
  <si>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</si>
  <si>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</si>
  <si>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</si>
  <si>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</si>
  <si>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</si>
  <si>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</si>
  <si>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</si>
  <si>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</si>
  <si>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</si>
  <si>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</si>
  <si>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</si>
  <si>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</si>
  <si>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</si>
  <si>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</si>
  <si>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</si>
  <si>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</si>
  <si>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</si>
  <si>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</si>
  <si>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</si>
  <si>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</si>
  <si>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</si>
  <si>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</si>
  <si>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</si>
  <si>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</si>
  <si>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</si>
  <si>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</si>
  <si>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</si>
  <si>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</si>
  <si>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</si>
  <si>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</si>
  <si>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</si>
  <si>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</si>
  <si>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</si>
  <si>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</si>
  <si>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</si>
  <si>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</si>
  <si>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</si>
  <si>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</si>
  <si>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</si>
  <si>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</si>
  <si>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</si>
  <si>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</si>
  <si>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</si>
  <si>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</si>
  <si>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</si>
  <si>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</si>
  <si>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</si>
  <si>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</si>
  <si>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</si>
  <si>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</si>
  <si>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</si>
  <si>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</si>
  <si>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</si>
  <si>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</si>
  <si>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</si>
  <si>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</si>
  <si>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</si>
  <si>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</si>
  <si>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</si>
  <si>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</si>
  <si>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</si>
  <si>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</si>
  <si>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</si>
  <si>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</si>
  <si>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</si>
  <si>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</si>
  <si>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</si>
  <si>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</si>
  <si>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</si>
  <si>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</si>
  <si>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</si>
  <si>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</si>
  <si>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</si>
  <si>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</si>
  <si>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</si>
  <si>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</si>
  <si>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</si>
  <si>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</si>
  <si>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</si>
  <si>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</si>
  <si>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</si>
  <si>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</si>
  <si>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</si>
  <si>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</si>
  <si>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</si>
  <si>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</si>
  <si>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</si>
  <si>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</si>
  <si>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</si>
  <si>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</si>
  <si>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</si>
  <si>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</si>
  <si>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</si>
  <si>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</si>
  <si>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</si>
  <si>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</si>
  <si>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</si>
  <si>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</si>
  <si>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</si>
  <si>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</si>
  <si>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</si>
  <si>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</si>
  <si>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</si>
  <si>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</si>
  <si>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</si>
  <si>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</si>
  <si>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</si>
  <si>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</si>
  <si>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</si>
  <si>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</si>
  <si>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</si>
  <si>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</si>
  <si>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</si>
  <si>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</si>
  <si>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</si>
  <si>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</si>
  <si>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</si>
  <si>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</si>
  <si>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</si>
  <si>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</si>
  <si>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</si>
  <si>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</si>
  <si>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</si>
  <si>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</si>
  <si>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</si>
  <si>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</si>
  <si>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</si>
  <si>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</si>
  <si>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</si>
  <si>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</si>
  <si>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</si>
  <si>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</si>
  <si>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</si>
  <si>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</si>
  <si>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</si>
  <si>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</si>
  <si>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</si>
  <si>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</si>
  <si>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</si>
  <si>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</si>
  <si>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</si>
  <si>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</si>
  <si>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</si>
  <si>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</si>
  <si>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</si>
  <si>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</si>
  <si>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</si>
  <si>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</si>
  <si>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</si>
  <si>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</si>
  <si>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</si>
  <si>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</si>
  <si>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</si>
  <si>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</si>
  <si>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</si>
  <si>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</si>
  <si>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</si>
  <si>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</si>
  <si>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</si>
  <si>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</si>
  <si>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</si>
  <si>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</si>
  <si>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</si>
  <si>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</si>
  <si>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</si>
  <si>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</si>
  <si>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</si>
  <si>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</si>
  <si>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</si>
  <si>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</si>
  <si>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</si>
  <si>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</si>
  <si>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</si>
  <si>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</si>
  <si>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</si>
  <si>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</si>
  <si>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</si>
  <si>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</si>
  <si>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</si>
  <si>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</si>
  <si>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</si>
  <si>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</si>
  <si>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</si>
  <si>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</si>
  <si>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</si>
  <si>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</si>
  <si>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</si>
  <si>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</si>
  <si>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</si>
  <si>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</si>
  <si>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</si>
  <si>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</si>
  <si>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</si>
  <si>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</si>
  <si>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</si>
  <si>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</si>
  <si>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</si>
  <si>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</si>
  <si>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</si>
  <si>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</si>
  <si>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</si>
  <si>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</si>
  <si>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</si>
  <si>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</si>
  <si>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</si>
  <si>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</si>
  <si>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</si>
  <si>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</si>
  <si>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</si>
  <si>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</si>
  <si>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</si>
  <si>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</si>
  <si>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</si>
  <si>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</si>
  <si>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</si>
  <si>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</si>
  <si>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</si>
  <si>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</si>
  <si>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</si>
  <si>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</si>
  <si>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</si>
  <si>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</si>
  <si>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</si>
  <si>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</si>
  <si>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</si>
  <si>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</si>
  <si>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</si>
  <si>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</si>
  <si>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</si>
  <si>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</si>
  <si>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</si>
  <si>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</si>
  <si>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</si>
  <si>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</si>
  <si>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</si>
  <si>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</si>
  <si>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</si>
  <si>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</si>
  <si>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</si>
  <si>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</si>
  <si>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</si>
  <si>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</si>
  <si>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</si>
  <si>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</si>
  <si>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</si>
  <si>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</si>
  <si>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</si>
  <si>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</si>
  <si>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</si>
  <si>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</si>
  <si>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</si>
  <si>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</si>
  <si>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</si>
  <si>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</si>
  <si>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</si>
  <si>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</si>
  <si>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</si>
  <si>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</si>
  <si>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</si>
  <si>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</si>
  <si>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</si>
  <si>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</si>
  <si>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</si>
  <si>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</si>
  <si>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</si>
  <si>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</si>
  <si>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</si>
  <si>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</si>
  <si>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</si>
  <si>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</si>
  <si>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</si>
  <si>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</si>
  <si>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</si>
  <si>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</si>
  <si>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</si>
  <si>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</si>
  <si>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</si>
  <si>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</si>
  <si>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</si>
  <si>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</si>
  <si>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</si>
  <si>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</si>
  <si>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</si>
  <si>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</si>
  <si>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</si>
  <si>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</si>
  <si>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</si>
  <si>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</si>
  <si>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</si>
  <si>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</si>
  <si>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</si>
  <si>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</si>
  <si>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</si>
  <si>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</si>
  <si>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</si>
  <si>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</si>
  <si>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</si>
  <si>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</si>
  <si>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</si>
  <si>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</si>
  <si>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</si>
  <si>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</si>
  <si>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</si>
  <si>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</si>
  <si>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</si>
  <si>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</si>
  <si>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</si>
  <si>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</si>
  <si>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</si>
  <si>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</si>
  <si>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</si>
  <si>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</si>
  <si>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</si>
  <si>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</si>
  <si>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</si>
  <si>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</si>
  <si>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</si>
  <si>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</si>
  <si>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</si>
  <si>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</si>
  <si>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</si>
  <si>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</si>
  <si>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</si>
  <si>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</si>
  <si>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</si>
  <si>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</si>
  <si>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</si>
  <si>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</si>
  <si>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</si>
  <si>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</si>
  <si>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</si>
  <si>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</si>
  <si>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</si>
  <si>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</si>
  <si>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</si>
  <si>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</si>
  <si>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</si>
  <si>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</si>
  <si>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</si>
  <si>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</si>
  <si>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</si>
  <si>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</si>
  <si>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</si>
  <si>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</si>
  <si>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</si>
  <si>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</si>
  <si>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</si>
  <si>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</si>
  <si>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</si>
  <si>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</si>
  <si>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</si>
  <si>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</si>
  <si>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</si>
  <si>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</si>
  <si>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</si>
  <si>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</si>
  <si>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</si>
  <si>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</si>
  <si>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</si>
  <si>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</si>
  <si>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</si>
  <si>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</si>
  <si>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</si>
  <si>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</si>
  <si>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</si>
  <si>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</si>
  <si>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</si>
  <si>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</si>
  <si>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</si>
  <si>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</si>
  <si>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</si>
  <si>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</si>
  <si>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</si>
  <si>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</si>
  <si>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</si>
  <si>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</si>
  <si>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</si>
  <si>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</si>
  <si>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</si>
  <si>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</si>
  <si>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</si>
  <si>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</si>
  <si>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</si>
  <si>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</si>
  <si>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</si>
  <si>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</si>
  <si>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</si>
  <si>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</si>
  <si>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</si>
  <si>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</si>
  <si>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</si>
  <si>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</si>
  <si>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</si>
  <si>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</si>
  <si>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</si>
  <si>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</si>
  <si>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</si>
  <si>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</si>
  <si>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</si>
  <si>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</si>
  <si>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</si>
  <si>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</si>
  <si>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</si>
  <si>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</si>
  <si>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</si>
  <si>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</si>
  <si>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</si>
  <si>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</si>
  <si>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</si>
  <si>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</si>
  <si>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</si>
  <si>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</si>
  <si>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</si>
  <si>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</si>
  <si>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</si>
  <si>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</si>
  <si>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</si>
  <si>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</si>
  <si>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</si>
  <si>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</si>
  <si>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</si>
  <si>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</si>
  <si>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</si>
  <si>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</si>
  <si>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</si>
  <si>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</si>
  <si>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</si>
  <si>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</si>
  <si>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</si>
  <si>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</si>
  <si>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</si>
  <si>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</si>
  <si>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</si>
  <si>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</si>
  <si>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</si>
  <si>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</si>
  <si>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</si>
  <si>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</si>
  <si>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</si>
  <si>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</si>
  <si>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</si>
  <si>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</si>
  <si>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</si>
  <si>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</si>
  <si>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</si>
  <si>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</si>
  <si>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</si>
  <si>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</si>
  <si>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</si>
  <si>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</si>
  <si>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</si>
  <si>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</si>
  <si>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</si>
  <si>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</si>
  <si>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</si>
  <si>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</si>
  <si>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</si>
  <si>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</si>
  <si>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</si>
  <si>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</si>
  <si>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</si>
  <si>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</si>
  <si>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</si>
  <si>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</si>
  <si>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</si>
  <si>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</si>
  <si>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</si>
  <si>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</si>
  <si>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</si>
  <si>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</si>
  <si>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</si>
  <si>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</si>
  <si>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</si>
  <si>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</si>
  <si>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</si>
  <si>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</si>
  <si>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</si>
  <si>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</si>
  <si>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</si>
  <si>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</si>
  <si>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</si>
  <si>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</si>
  <si>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</si>
  <si>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</si>
  <si>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</si>
  <si>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</si>
  <si>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</si>
  <si>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</si>
  <si>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</si>
  <si>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</si>
  <si>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</si>
  <si>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</si>
  <si>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</si>
  <si>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</si>
  <si>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</si>
  <si>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</si>
  <si>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</si>
  <si>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</si>
  <si>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</si>
  <si>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</si>
  <si>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</si>
  <si>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</si>
  <si>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</si>
  <si>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</si>
  <si>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</si>
  <si>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</si>
  <si>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</si>
  <si>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</si>
  <si>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</si>
  <si>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</si>
  <si>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</si>
  <si>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</si>
  <si>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</si>
  <si>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</si>
  <si>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</si>
  <si>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</si>
  <si>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</si>
  <si>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</si>
  <si>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</si>
  <si>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</si>
  <si>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</si>
  <si>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</si>
  <si>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</si>
  <si>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</si>
  <si>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</si>
  <si>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</si>
  <si>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</si>
  <si>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</si>
  <si>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</si>
  <si>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</si>
  <si>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</si>
  <si>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</si>
  <si>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</si>
  <si>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</si>
  <si>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</si>
  <si>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</si>
  <si>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</si>
  <si>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</si>
  <si>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</si>
  <si>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</si>
  <si>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</si>
  <si>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</si>
  <si>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</si>
  <si>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</si>
  <si>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</si>
  <si>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</si>
  <si>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</si>
  <si>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</si>
  <si>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</si>
  <si>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</si>
  <si>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</si>
  <si>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</si>
  <si>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</si>
  <si>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</si>
  <si>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</si>
  <si>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</si>
  <si>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</si>
  <si>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</si>
  <si>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</si>
  <si>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</si>
  <si>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</si>
  <si>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</si>
  <si>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</si>
  <si>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</si>
  <si>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</si>
  <si>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</si>
  <si>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</si>
  <si>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</si>
  <si>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</si>
  <si>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</si>
  <si>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</si>
  <si>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</si>
  <si>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</si>
  <si>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</si>
  <si>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</si>
  <si>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</si>
  <si>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</si>
  <si>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</si>
  <si>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</si>
  <si>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</si>
  <si>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</si>
  <si>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</si>
  <si>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</si>
  <si>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</si>
  <si>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</si>
  <si>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</si>
  <si>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</si>
  <si>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</si>
  <si>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</si>
  <si>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</si>
  <si>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</si>
  <si>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</si>
  <si>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</si>
  <si>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</si>
  <si>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</si>
  <si>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</si>
  <si>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</si>
  <si>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</si>
  <si>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</si>
  <si>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</si>
  <si>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</si>
  <si>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</si>
  <si>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</si>
  <si>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</si>
  <si>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</si>
  <si>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</si>
  <si>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</si>
  <si>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</si>
  <si>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</si>
  <si>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</si>
  <si>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</si>
  <si>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</si>
  <si>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</si>
  <si>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</si>
  <si>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</si>
  <si>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</si>
  <si>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</si>
  <si>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</si>
  <si>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</si>
  <si>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</si>
  <si>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</si>
  <si>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</si>
  <si>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</si>
  <si>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</si>
  <si>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</si>
  <si>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</si>
  <si>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</si>
  <si>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</si>
  <si>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</si>
  <si>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</si>
  <si>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</si>
  <si>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</si>
  <si>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</si>
  <si>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</si>
  <si>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</si>
  <si>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</si>
  <si>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</si>
  <si>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</si>
  <si>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</si>
  <si>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</si>
  <si>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</si>
  <si>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</si>
  <si>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</si>
  <si>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</si>
  <si>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</si>
  <si>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</si>
  <si>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</si>
  <si>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</si>
  <si>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</si>
  <si>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</si>
  <si>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</si>
  <si>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</si>
  <si>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</si>
  <si>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</si>
  <si>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</si>
  <si>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</si>
  <si>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</si>
  <si>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</si>
  <si>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</si>
  <si>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</si>
  <si>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</si>
  <si>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</si>
  <si>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</si>
  <si>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</si>
  <si>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</si>
  <si>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</si>
  <si>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</si>
  <si>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</si>
  <si>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</si>
  <si>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</si>
  <si>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</si>
  <si>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</si>
  <si>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</si>
  <si>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</si>
  <si>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</si>
  <si>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</si>
  <si>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</si>
  <si>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</si>
  <si>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</si>
  <si>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</si>
  <si>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</si>
  <si>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</si>
  <si>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</si>
  <si>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</si>
  <si>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</si>
  <si>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</si>
  <si>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</si>
  <si>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</si>
  <si>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</si>
  <si>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</si>
  <si>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</si>
  <si>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</si>
  <si>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</si>
  <si>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</si>
  <si>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</si>
  <si>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</si>
  <si>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</si>
  <si>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</si>
  <si>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</si>
  <si>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</si>
  <si>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</si>
  <si>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</si>
  <si>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</si>
  <si>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</si>
  <si>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</si>
  <si>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</si>
  <si>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</si>
  <si>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</si>
  <si>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</si>
  <si>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</si>
  <si>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</si>
  <si>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</si>
  <si>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</si>
  <si>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</si>
  <si>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</si>
  <si>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</si>
  <si>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</si>
  <si>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</si>
  <si>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</si>
  <si>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</si>
  <si>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</si>
  <si>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</si>
  <si>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</si>
  <si>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</si>
  <si>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</si>
  <si>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</si>
  <si>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</si>
  <si>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</si>
  <si>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</si>
  <si>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</si>
  <si>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</si>
  <si>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</si>
  <si>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</si>
  <si>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</si>
  <si>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</si>
  <si>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</si>
  <si>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</si>
  <si>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</si>
  <si>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</si>
  <si>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</si>
  <si>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</si>
  <si>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</si>
  <si>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</si>
  <si>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</si>
  <si>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</si>
  <si>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</si>
  <si>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</si>
  <si>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</si>
  <si>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</si>
  <si>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</si>
  <si>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</si>
  <si>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</si>
  <si>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</si>
  <si>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</si>
  <si>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</si>
  <si>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</si>
  <si>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</si>
  <si>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</si>
  <si>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</si>
  <si>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</si>
  <si>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</si>
  <si>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</si>
  <si>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</si>
  <si>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</si>
  <si>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</si>
  <si>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</si>
  <si>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</si>
  <si>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</si>
  <si>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</si>
  <si>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</si>
  <si>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</si>
  <si>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</si>
  <si>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</si>
  <si>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</si>
  <si>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</si>
  <si>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</si>
  <si>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</si>
  <si>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</si>
  <si>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</si>
  <si>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</si>
  <si>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</si>
  <si>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</si>
  <si>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</si>
  <si>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</si>
  <si>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</si>
  <si>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</si>
  <si>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</si>
  <si>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</si>
  <si>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</si>
  <si>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</si>
  <si>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</si>
  <si>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</si>
  <si>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</si>
  <si>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</si>
  <si>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</si>
  <si>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</si>
  <si>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</si>
  <si>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</si>
  <si>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</si>
  <si>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</si>
  <si>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</si>
  <si>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</si>
  <si>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</si>
  <si>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</si>
  <si>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</si>
  <si>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</si>
  <si>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</si>
  <si>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</si>
  <si>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</si>
  <si>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</si>
  <si>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</si>
  <si>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</si>
  <si>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</si>
  <si>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</si>
  <si>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</si>
  <si>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</si>
  <si>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</si>
  <si>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</si>
  <si>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</si>
  <si>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</si>
  <si>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</si>
  <si>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</si>
  <si>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</si>
  <si>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</si>
  <si>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</si>
  <si>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</si>
  <si>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</si>
  <si>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</si>
  <si>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</si>
  <si>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</si>
  <si>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</si>
  <si>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</si>
  <si>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</si>
  <si>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</si>
  <si>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</si>
  <si>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</si>
  <si>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</si>
  <si>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</si>
  <si>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</si>
  <si>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</si>
  <si>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</si>
  <si>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</si>
  <si>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</si>
  <si>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</si>
  <si>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</si>
  <si>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</si>
  <si>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</si>
  <si>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</si>
  <si>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</si>
  <si>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</si>
  <si>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</si>
  <si>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</si>
  <si>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</si>
  <si>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</si>
  <si>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</si>
  <si>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</si>
  <si>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</si>
  <si>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</si>
  <si>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</si>
  <si>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</si>
  <si>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</si>
  <si>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</si>
  <si>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</si>
  <si>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</si>
  <si>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</si>
  <si>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</si>
  <si>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</si>
  <si>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</si>
  <si>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</si>
  <si>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</si>
  <si>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</si>
  <si>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</si>
  <si>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</si>
  <si>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</si>
  <si>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</si>
  <si>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</si>
  <si>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</si>
  <si>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</si>
  <si>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</si>
  <si>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</si>
  <si>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</si>
  <si>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</si>
  <si>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</si>
  <si>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</si>
  <si>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</si>
  <si>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</si>
  <si>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</si>
  <si>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</si>
  <si>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</si>
  <si>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</si>
  <si>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</si>
  <si>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</si>
  <si>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</si>
  <si>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</si>
  <si>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</si>
  <si>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</si>
  <si>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</si>
  <si>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</si>
  <si>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</si>
  <si>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</si>
  <si>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</si>
  <si>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</si>
  <si>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</si>
  <si>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</si>
  <si>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</si>
  <si>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</si>
  <si>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</si>
  <si>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</si>
  <si>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</si>
  <si>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</si>
  <si>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</si>
  <si>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</si>
  <si>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</si>
  <si>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</si>
  <si>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</si>
  <si>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</si>
  <si>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</si>
  <si>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</si>
  <si>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</si>
  <si>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</si>
  <si>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</si>
  <si>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</si>
  <si>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</si>
  <si>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</si>
  <si>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</si>
  <si>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</si>
  <si>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</si>
  <si>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</si>
  <si>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</si>
  <si>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</si>
  <si>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</si>
  <si>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</si>
  <si>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</si>
  <si>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</si>
  <si>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</si>
  <si>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</si>
  <si>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</si>
  <si>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</si>
  <si>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</si>
  <si>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</si>
  <si>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</si>
  <si>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</si>
  <si>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</si>
  <si>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</si>
  <si>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</si>
  <si>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</si>
  <si>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</si>
  <si>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</si>
  <si>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</si>
  <si>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</si>
  <si>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</si>
  <si>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</si>
  <si>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</si>
  <si>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</si>
  <si>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</si>
  <si>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</si>
  <si>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</si>
  <si>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</si>
  <si>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</si>
  <si>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</si>
  <si>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</si>
  <si>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</si>
  <si>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</si>
  <si>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</si>
  <si>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</si>
  <si>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</si>
  <si>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</si>
  <si>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</si>
  <si>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</si>
  <si>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</si>
  <si>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</si>
  <si>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</si>
  <si>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</si>
  <si>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</si>
  <si>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</si>
  <si>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</si>
  <si>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</si>
  <si>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</si>
  <si>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</si>
  <si>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</si>
  <si>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</si>
  <si>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</si>
  <si>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</si>
  <si>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</si>
  <si>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</si>
  <si>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</si>
  <si>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</si>
  <si>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</si>
  <si>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</si>
  <si>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</si>
  <si>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</si>
  <si>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</si>
  <si>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</si>
  <si>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</si>
  <si>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</si>
  <si>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</si>
  <si>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</si>
  <si>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</si>
  <si>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</si>
  <si>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</si>
  <si>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</si>
  <si>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</si>
  <si>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</si>
  <si>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</si>
  <si>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</si>
  <si>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</si>
  <si>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</si>
  <si>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</si>
  <si>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</si>
  <si>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</si>
  <si>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</si>
  <si>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</si>
  <si>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</si>
  <si>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</si>
  <si>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</si>
  <si>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</si>
  <si>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</si>
  <si>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</si>
  <si>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</si>
  <si>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</si>
  <si>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</si>
  <si>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</si>
  <si>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</si>
  <si>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</si>
  <si>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</si>
  <si>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</si>
  <si>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</si>
  <si>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</si>
  <si>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</si>
  <si>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</si>
  <si>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</si>
  <si>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</si>
  <si>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</si>
  <si>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</si>
  <si>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</si>
  <si>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</si>
  <si>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</si>
  <si>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</si>
  <si>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</si>
  <si>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</si>
  <si>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</si>
  <si>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</si>
  <si>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</si>
  <si>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</si>
  <si>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</si>
  <si>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</si>
  <si>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</si>
  <si>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</si>
  <si>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</si>
  <si>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</si>
  <si>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</si>
  <si>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</si>
  <si>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</si>
  <si>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</si>
  <si>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</si>
  <si>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</si>
  <si>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</si>
  <si>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</si>
  <si>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</si>
  <si>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</si>
  <si>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</si>
  <si>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</si>
  <si>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</si>
  <si>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</si>
  <si>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</si>
  <si>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</si>
  <si>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</si>
  <si>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</si>
  <si>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</si>
  <si>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</si>
  <si>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</si>
  <si>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</si>
  <si>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</si>
  <si>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</si>
  <si>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</si>
  <si>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</si>
  <si>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</si>
  <si>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</si>
  <si>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</si>
  <si>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</si>
  <si>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</si>
  <si>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</si>
  <si>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</si>
  <si>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</si>
  <si>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</si>
  <si>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</si>
  <si>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</si>
  <si>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</si>
  <si>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</si>
  <si>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</si>
  <si>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</si>
  <si>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</si>
  <si>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</si>
  <si>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</si>
  <si>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</si>
  <si>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</si>
  <si>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</si>
  <si>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</si>
  <si>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</si>
  <si>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</si>
  <si>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</si>
  <si>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</si>
  <si>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</si>
  <si>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</si>
  <si>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</si>
  <si>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</si>
  <si>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</si>
  <si>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</si>
  <si>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</si>
  <si>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</si>
  <si>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</si>
  <si>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</si>
  <si>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</si>
  <si>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</si>
  <si>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</si>
  <si>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</si>
  <si>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</si>
  <si>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</si>
  <si>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</si>
  <si>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</si>
  <si>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</si>
  <si>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</si>
  <si>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</si>
  <si>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</si>
  <si>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</si>
  <si>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</si>
  <si>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</si>
  <si>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</si>
  <si>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</si>
  <si>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</si>
  <si>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</si>
  <si>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</si>
  <si>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</si>
  <si>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</si>
  <si>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</si>
  <si>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</si>
  <si>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</si>
  <si>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</si>
  <si>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</si>
  <si>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</si>
  <si>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</si>
  <si>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</si>
  <si>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</si>
  <si>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</si>
  <si>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</si>
  <si>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</si>
  <si>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</si>
  <si>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</si>
  <si>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</si>
  <si>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</si>
  <si>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</si>
  <si>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</si>
  <si>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</si>
  <si>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</si>
  <si>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</si>
  <si>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</si>
  <si>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</si>
  <si>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</si>
  <si>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</si>
  <si>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</si>
  <si>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</si>
  <si>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</si>
  <si>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</si>
  <si>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</si>
  <si>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</si>
  <si>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</si>
  <si>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</si>
  <si>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</si>
  <si>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</si>
  <si>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</si>
  <si>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</si>
  <si>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</si>
  <si>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</si>
  <si>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</si>
  <si>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</si>
  <si>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</si>
  <si>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</si>
  <si>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</si>
  <si>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</si>
  <si>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</si>
  <si>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</si>
  <si>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</si>
  <si>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</si>
  <si>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</si>
  <si>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</si>
  <si>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</si>
  <si>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</si>
  <si>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</si>
  <si>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</si>
  <si>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</si>
  <si>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</si>
  <si>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</si>
  <si>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</si>
  <si>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</si>
  <si>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</si>
  <si>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</si>
  <si>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</si>
  <si>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</si>
  <si>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</si>
  <si>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</si>
  <si>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</si>
  <si>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</si>
  <si>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</si>
  <si>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</si>
  <si>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</si>
  <si>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</si>
  <si>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</si>
  <si>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</si>
  <si>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</si>
  <si>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</si>
  <si>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</si>
  <si>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</si>
  <si>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</si>
  <si>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</si>
  <si>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</si>
  <si>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</si>
  <si>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</si>
  <si>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</si>
  <si>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</si>
  <si>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</si>
  <si>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</si>
  <si>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</si>
  <si>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</si>
  <si>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</si>
  <si>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</si>
  <si>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</si>
  <si>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</si>
  <si>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</si>
  <si>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</si>
  <si>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</si>
  <si>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</si>
  <si>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</si>
  <si>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</si>
  <si>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</si>
  <si>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</si>
  <si>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</si>
  <si>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</si>
  <si>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</si>
  <si>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</si>
  <si>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</si>
  <si>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</si>
  <si>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</si>
  <si>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</si>
  <si>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</si>
  <si>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</si>
  <si>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</si>
  <si>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</si>
  <si>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</si>
  <si>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</si>
  <si>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</si>
  <si>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</si>
  <si>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</si>
  <si>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</si>
  <si>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</si>
  <si>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</si>
  <si>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</si>
  <si>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</si>
  <si>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</si>
  <si>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</si>
  <si>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</si>
  <si>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</si>
  <si>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</si>
  <si>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</si>
  <si>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</si>
  <si>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</si>
  <si>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</si>
  <si>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</si>
  <si>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</si>
  <si>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</si>
  <si>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</si>
  <si>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</si>
  <si>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</si>
  <si>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</si>
  <si>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</si>
  <si>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</si>
  <si>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</si>
  <si>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</si>
  <si>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</si>
  <si>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</si>
  <si>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</si>
  <si>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</si>
  <si>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</si>
  <si>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</si>
  <si>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</si>
  <si>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</si>
  <si>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</si>
  <si>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</si>
  <si>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</si>
  <si>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</si>
  <si>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</si>
  <si>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</si>
  <si>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</si>
  <si>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</si>
  <si>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</si>
  <si>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</si>
  <si>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</si>
  <si>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</si>
  <si>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</si>
  <si>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</si>
  <si>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</si>
  <si>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</si>
  <si>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</si>
  <si>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</si>
  <si>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</si>
  <si>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</si>
  <si>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</si>
  <si>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</si>
  <si>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</si>
  <si>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</si>
  <si>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</si>
  <si>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</si>
  <si>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</si>
  <si>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</si>
  <si>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</si>
  <si>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</si>
  <si>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</si>
  <si>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</si>
  <si>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</si>
  <si>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</si>
  <si>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</si>
  <si>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</si>
  <si>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</si>
  <si>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</si>
  <si>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</si>
  <si>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</si>
  <si>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</si>
  <si>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</si>
  <si>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</si>
  <si>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</si>
  <si>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</si>
  <si>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</si>
  <si>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</si>
  <si>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</si>
  <si>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</si>
  <si>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</si>
  <si>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</si>
  <si>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</si>
  <si>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</si>
  <si>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</si>
  <si>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</si>
  <si>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</si>
  <si>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</si>
  <si>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</si>
  <si>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</si>
  <si>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</si>
  <si>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</si>
  <si>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</si>
  <si>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</si>
  <si>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</si>
  <si>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</si>
  <si>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</si>
  <si>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</si>
  <si>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</si>
  <si>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</si>
  <si>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</si>
  <si>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</si>
  <si>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</si>
  <si>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</si>
  <si>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</si>
  <si>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</si>
  <si>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</si>
  <si>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</si>
  <si>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</si>
  <si>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</si>
  <si>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</si>
  <si>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</si>
  <si>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</si>
  <si>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</si>
  <si>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</si>
  <si>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</si>
  <si>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</si>
  <si>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</si>
  <si>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</si>
  <si>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</si>
  <si>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</si>
  <si>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</si>
  <si>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</si>
  <si>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</si>
  <si>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</si>
  <si>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</si>
  <si>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</si>
  <si>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</si>
  <si>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</si>
  <si>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</si>
  <si>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</si>
  <si>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</si>
  <si>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</si>
  <si>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</si>
  <si>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</si>
  <si>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</si>
  <si>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</si>
  <si>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</si>
  <si>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</si>
  <si>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</si>
  <si>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</si>
  <si>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</si>
  <si>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</si>
  <si>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</si>
  <si>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</si>
  <si>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</si>
  <si>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</si>
  <si>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</si>
  <si>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</si>
  <si>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</si>
  <si>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</si>
  <si>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</si>
  <si>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</si>
  <si>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</si>
  <si>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</si>
  <si>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</si>
  <si>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</si>
  <si>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</si>
  <si>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</si>
  <si>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</si>
  <si>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</si>
  <si>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</si>
  <si>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</si>
  <si>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</si>
  <si>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</si>
  <si>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</si>
  <si>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</si>
  <si>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</si>
  <si>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</si>
  <si>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</si>
  <si>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</si>
  <si>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</si>
  <si>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</si>
  <si>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</si>
  <si>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</si>
  <si>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</si>
  <si>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</si>
  <si>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</si>
  <si>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</si>
  <si>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</si>
  <si>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</si>
  <si>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</si>
  <si>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</si>
  <si>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</si>
  <si>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</si>
  <si>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</si>
  <si>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</si>
  <si>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</si>
  <si>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</si>
  <si>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</si>
  <si>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</si>
  <si>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</si>
  <si>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</si>
  <si>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</si>
  <si>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</si>
  <si>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</si>
  <si>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</si>
  <si>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</si>
  <si>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</si>
  <si>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</si>
  <si>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</si>
  <si>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</si>
  <si>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</si>
  <si>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</si>
  <si>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</si>
  <si>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</si>
  <si>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</si>
  <si>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</si>
  <si>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</si>
  <si>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</si>
  <si>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</si>
  <si>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</si>
  <si>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</si>
  <si>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</si>
  <si>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</si>
  <si>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</si>
  <si>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</si>
  <si>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</si>
  <si>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</si>
  <si>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</si>
  <si>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</si>
  <si>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</si>
  <si>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</si>
  <si>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</si>
  <si>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</si>
  <si>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</si>
  <si>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</si>
  <si>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</si>
  <si>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</si>
  <si>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</si>
  <si>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</si>
  <si>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</si>
  <si>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</si>
  <si>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</si>
  <si>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</si>
  <si>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</si>
  <si>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</si>
  <si>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</si>
  <si>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</si>
  <si>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</si>
  <si>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</si>
  <si>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</si>
  <si>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</si>
  <si>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</si>
  <si>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</si>
  <si>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</si>
  <si>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</si>
  <si>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</si>
  <si>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</si>
  <si>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</si>
  <si>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</si>
  <si>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</si>
  <si>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</si>
  <si>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</si>
  <si>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</si>
  <si>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</si>
  <si>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</si>
  <si>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</si>
  <si>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</si>
  <si>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</si>
  <si>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</si>
  <si>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</si>
  <si>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</si>
  <si>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</si>
  <si>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</si>
  <si>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</si>
  <si>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</si>
  <si>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</si>
  <si>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</si>
  <si>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</si>
  <si>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</si>
  <si>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</si>
  <si>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</si>
  <si>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</si>
  <si>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</si>
  <si>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</si>
  <si>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</si>
  <si>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</si>
  <si>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</si>
  <si>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</si>
  <si>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</si>
  <si>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</si>
  <si>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</si>
  <si>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</si>
  <si>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</si>
  <si>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</si>
  <si>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</si>
  <si>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</si>
  <si>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</si>
  <si>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</si>
  <si>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</si>
  <si>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</si>
  <si>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</si>
  <si>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</si>
  <si>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</si>
  <si>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</si>
  <si>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</si>
  <si>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</si>
  <si>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</si>
  <si>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</si>
  <si>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</si>
  <si>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</si>
  <si>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</si>
  <si>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</si>
  <si>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</si>
  <si>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</si>
  <si>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</si>
  <si>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</si>
  <si>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</si>
  <si>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</si>
  <si>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</si>
  <si>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</si>
  <si>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</si>
  <si>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</si>
  <si>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</si>
  <si>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</si>
  <si>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</si>
  <si>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</si>
  <si>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</si>
  <si>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</si>
  <si>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</si>
  <si>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</si>
  <si>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</si>
  <si>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</si>
  <si>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</si>
  <si>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</si>
  <si>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</si>
  <si>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</si>
  <si>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</si>
  <si>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</si>
  <si>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</si>
  <si>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</si>
  <si>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</si>
  <si>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</si>
  <si>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</si>
  <si>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</si>
  <si>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</si>
  <si>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</si>
  <si>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</si>
  <si>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</si>
  <si>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</si>
  <si>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</si>
  <si>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</si>
  <si>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</si>
  <si>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</si>
  <si>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</si>
  <si>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</si>
  <si>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</si>
  <si>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</si>
  <si>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</si>
  <si>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</si>
  <si>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</si>
  <si>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</si>
  <si>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</si>
  <si>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</si>
  <si>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</si>
  <si>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</si>
  <si>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</si>
  <si>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</si>
  <si>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</si>
  <si>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</si>
  <si>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</si>
  <si>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</si>
  <si>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</si>
  <si>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</si>
  <si>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</si>
  <si>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</si>
  <si>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</si>
  <si>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</si>
  <si>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</si>
  <si>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</si>
  <si>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</si>
  <si>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</si>
  <si>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</si>
  <si>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</si>
  <si>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</si>
  <si>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</si>
  <si>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</si>
  <si>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</si>
  <si>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</si>
  <si>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</si>
  <si>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</si>
  <si>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</si>
  <si>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</si>
  <si>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</si>
  <si>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</si>
  <si>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</si>
  <si>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</si>
  <si>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</si>
  <si>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</si>
  <si>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</si>
  <si>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</si>
  <si>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</si>
  <si>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</si>
  <si>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</si>
  <si>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</si>
  <si>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</si>
  <si>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</si>
  <si>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</si>
  <si>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</si>
  <si>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</si>
  <si>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</si>
  <si>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</si>
  <si>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</si>
  <si>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</si>
  <si>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</si>
  <si>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</si>
  <si>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</si>
  <si>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</si>
  <si>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</si>
  <si>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</si>
  <si>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</si>
  <si>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</si>
  <si>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</si>
  <si>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</si>
  <si>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</si>
  <si>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</si>
  <si>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</si>
  <si>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</si>
  <si>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</si>
  <si>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</si>
  <si>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</si>
  <si>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</si>
  <si>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</si>
  <si>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</si>
  <si>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</si>
  <si>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</si>
  <si>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</si>
  <si>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</si>
  <si>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</si>
  <si>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</si>
  <si>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</si>
  <si>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</si>
  <si>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</si>
  <si>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</si>
  <si>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</si>
  <si>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</si>
  <si>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</si>
  <si>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</si>
  <si>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</si>
  <si>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</si>
  <si>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</si>
  <si>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</si>
  <si>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</si>
  <si>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</si>
  <si>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</si>
  <si>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</si>
  <si>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</si>
  <si>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</si>
  <si>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</si>
  <si>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</si>
  <si>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</si>
  <si>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</si>
  <si>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</si>
  <si>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</si>
  <si>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</si>
  <si>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</si>
  <si>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</si>
  <si>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</si>
  <si>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</si>
  <si>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</si>
  <si>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</si>
  <si>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</si>
  <si>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</si>
  <si>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</si>
  <si>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</si>
  <si>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</si>
  <si>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</si>
  <si>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</si>
  <si>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</si>
  <si>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</si>
  <si>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</si>
  <si>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</si>
  <si>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</si>
  <si>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</si>
  <si>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</si>
  <si>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</si>
  <si>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</si>
  <si>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</si>
  <si>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</si>
  <si>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</si>
  <si>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</si>
  <si>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</si>
  <si>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</si>
  <si>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</si>
  <si>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</si>
  <si>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</si>
  <si>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</si>
  <si>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</si>
  <si>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</si>
  <si>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</si>
  <si>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</si>
  <si>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</si>
  <si>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</si>
  <si>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</si>
  <si>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</si>
  <si>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</si>
  <si>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</si>
  <si>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</si>
  <si>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</si>
  <si>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</si>
  <si>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</si>
  <si>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</si>
  <si>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</si>
  <si>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</si>
  <si>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</si>
  <si>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</si>
  <si>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</si>
  <si>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</si>
  <si>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</si>
  <si>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</si>
  <si>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</si>
  <si>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</si>
  <si>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</si>
  <si>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</si>
  <si>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</si>
  <si>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</si>
  <si>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</si>
  <si>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</si>
  <si>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</si>
  <si>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</si>
  <si>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</si>
  <si>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</si>
  <si>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</si>
  <si>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</si>
  <si>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</si>
  <si>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</si>
  <si>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</si>
  <si>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</si>
  <si>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</si>
  <si>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</si>
  <si>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</si>
  <si>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</si>
  <si>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</si>
  <si>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</si>
  <si>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</si>
  <si>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</si>
  <si>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</si>
  <si>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</si>
  <si>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</si>
  <si>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</si>
  <si>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</si>
  <si>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</si>
  <si>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</si>
  <si>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</si>
  <si>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</si>
  <si>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</si>
  <si>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</si>
  <si>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</si>
  <si>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</si>
  <si>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</si>
  <si>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</si>
  <si>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</si>
  <si>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</si>
  <si>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</si>
  <si>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</si>
  <si>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</si>
  <si>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</si>
  <si>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</si>
  <si>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</si>
  <si>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</si>
  <si>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</si>
  <si>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</si>
  <si>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</si>
  <si>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</si>
  <si>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</si>
  <si>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</si>
  <si>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</si>
  <si>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</si>
  <si>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</si>
  <si>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</si>
  <si>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</si>
  <si>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</si>
  <si>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</si>
  <si>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</si>
  <si>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</si>
  <si>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</si>
  <si>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</si>
  <si>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</si>
  <si>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</si>
  <si>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</si>
  <si>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</si>
  <si>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</si>
  <si>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</si>
  <si>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</si>
  <si>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</si>
  <si>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</si>
  <si>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</si>
  <si>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</si>
  <si>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</si>
  <si>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</si>
  <si>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</si>
  <si>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</si>
  <si>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</si>
  <si>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</si>
  <si>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</si>
  <si>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</si>
  <si>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</si>
  <si>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</si>
  <si>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</si>
  <si>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</si>
  <si>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</si>
  <si>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</si>
  <si>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</si>
  <si>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</si>
  <si>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</si>
  <si>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</si>
  <si>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</si>
  <si>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</si>
  <si>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</si>
  <si>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</si>
  <si>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</si>
  <si>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</si>
  <si>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</si>
  <si>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</si>
  <si>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</si>
  <si>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</si>
  <si>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</si>
  <si>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</si>
  <si>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</si>
  <si>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</si>
  <si>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</si>
  <si>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</si>
  <si>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</si>
  <si>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</si>
  <si>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</si>
  <si>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</si>
  <si>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</si>
  <si>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</si>
  <si>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</si>
  <si>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</si>
  <si>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</si>
  <si>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</si>
  <si>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</si>
  <si>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</si>
  <si>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</si>
  <si>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</si>
  <si>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</si>
  <si>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</si>
  <si>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</si>
  <si>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</si>
  <si>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</si>
  <si>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</si>
  <si>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</si>
  <si>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</si>
  <si>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</si>
  <si>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</si>
  <si>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</si>
  <si>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</si>
  <si>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</si>
  <si>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</si>
  <si>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</si>
  <si>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</si>
  <si>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</si>
  <si>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</si>
  <si>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</si>
  <si>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</si>
  <si>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</si>
  <si>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</si>
  <si>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</si>
  <si>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</si>
  <si>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</si>
  <si>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</si>
  <si>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</si>
  <si>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</si>
  <si>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</si>
  <si>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</si>
  <si>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</si>
  <si>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</si>
  <si>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</si>
  <si>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</si>
  <si>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</si>
  <si>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</si>
  <si>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</si>
  <si>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</si>
  <si>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</si>
  <si>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</si>
  <si>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</si>
  <si>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</si>
  <si>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</si>
  <si>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</si>
  <si>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</si>
  <si>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</si>
  <si>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</si>
  <si>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</si>
  <si>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</si>
  <si>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</si>
  <si>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</si>
  <si>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</si>
  <si>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</si>
  <si>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</si>
  <si>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</si>
  <si>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</si>
  <si>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</si>
  <si>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</si>
  <si>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</si>
  <si>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</si>
  <si>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</si>
  <si>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</si>
  <si>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</si>
  <si>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</si>
  <si>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</si>
  <si>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</si>
  <si>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</si>
  <si>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</si>
  <si>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</si>
  <si>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</si>
  <si>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</si>
  <si>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</si>
  <si>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</si>
  <si>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</si>
  <si>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</si>
  <si>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</si>
  <si>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</si>
  <si>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</si>
  <si>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</si>
  <si>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</si>
  <si>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</si>
  <si>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</si>
  <si>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</si>
  <si>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</si>
  <si>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</si>
  <si>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</si>
  <si>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</si>
  <si>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</si>
  <si>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</si>
  <si>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</si>
  <si>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</si>
  <si>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</si>
  <si>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</si>
  <si>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</si>
  <si>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</si>
  <si>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</si>
  <si>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</si>
  <si>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</si>
  <si>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</si>
  <si>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</si>
  <si>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</si>
  <si>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</si>
  <si>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</si>
  <si>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</si>
  <si>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</si>
  <si>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</si>
  <si>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</si>
  <si>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</si>
  <si>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</si>
  <si>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</si>
  <si>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</si>
  <si>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</si>
  <si>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</si>
  <si>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</si>
  <si>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</si>
  <si>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</si>
  <si>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</si>
  <si>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</si>
  <si>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</si>
  <si>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</si>
  <si>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</si>
  <si>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</si>
  <si>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</si>
  <si>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</si>
  <si>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</si>
  <si>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</si>
  <si>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</si>
  <si>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</si>
  <si>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</si>
  <si>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</si>
  <si>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</si>
  <si>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</si>
  <si>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</si>
  <si>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</si>
  <si>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</si>
  <si>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</si>
  <si>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</si>
  <si>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</si>
  <si>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</si>
  <si>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</si>
  <si>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</si>
  <si>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</si>
  <si>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</si>
  <si>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</si>
  <si>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</si>
  <si>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</si>
  <si>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</si>
  <si>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</si>
  <si>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</si>
  <si>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</si>
  <si>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</si>
  <si>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</si>
  <si>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</si>
  <si>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</si>
  <si>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</si>
  <si>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</si>
  <si>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</si>
  <si>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</si>
  <si>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</si>
  <si>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</si>
  <si>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</si>
  <si>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</si>
  <si>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</si>
  <si>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</si>
  <si>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</si>
  <si>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</si>
  <si>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</si>
  <si>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</si>
  <si>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</si>
  <si>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</si>
  <si>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</si>
  <si>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</si>
  <si>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</si>
  <si>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</si>
  <si>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</si>
  <si>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</si>
  <si>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</si>
  <si>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</si>
  <si>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</si>
  <si>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</si>
  <si>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</si>
  <si>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</si>
  <si>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</si>
  <si>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</si>
  <si>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</si>
  <si>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</si>
  <si>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</si>
  <si>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</si>
  <si>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</si>
  <si>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</si>
  <si>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</si>
  <si>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</si>
  <si>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</si>
  <si>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</si>
  <si>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</si>
  <si>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</si>
  <si>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</si>
  <si>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</si>
  <si>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</si>
  <si>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</si>
  <si>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</si>
  <si>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</si>
  <si>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</si>
  <si>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</si>
  <si>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</si>
  <si>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</si>
  <si>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</si>
  <si>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</si>
  <si>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</si>
  <si>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</si>
  <si>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</si>
  <si>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</si>
  <si>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</si>
  <si>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</si>
  <si>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</si>
  <si>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</si>
  <si>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</si>
  <si>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</si>
  <si>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</si>
  <si>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</si>
  <si>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</si>
  <si>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</si>
  <si>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</si>
  <si>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</si>
  <si>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</si>
  <si>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</si>
  <si>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</si>
  <si>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</si>
  <si>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</si>
  <si>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</si>
  <si>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</si>
  <si>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</si>
  <si>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</si>
  <si>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</si>
  <si>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</si>
  <si>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</si>
  <si>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</si>
  <si>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</si>
  <si>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</si>
  <si>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</si>
  <si>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</si>
  <si>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</si>
  <si>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</si>
  <si>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</si>
  <si>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</si>
  <si>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</si>
  <si>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</si>
  <si>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</si>
  <si>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</si>
  <si>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</si>
  <si>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</si>
  <si>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</si>
  <si>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</si>
  <si>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</si>
  <si>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</si>
  <si>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</si>
  <si>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</si>
  <si>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</si>
  <si>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</si>
  <si>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</si>
  <si>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</si>
  <si>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</si>
  <si>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</si>
  <si>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</si>
  <si>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</si>
  <si>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</si>
  <si>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</si>
  <si>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</si>
  <si>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</si>
  <si>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</si>
  <si>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</si>
  <si>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</si>
  <si>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</si>
  <si>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</si>
  <si>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</si>
  <si>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</si>
  <si>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</si>
  <si>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</si>
  <si>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</si>
  <si>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</si>
  <si>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</si>
  <si>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</si>
  <si>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</si>
  <si>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</si>
  <si>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</si>
  <si>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</si>
  <si>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</si>
  <si>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</si>
  <si>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</si>
  <si>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</si>
  <si>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</si>
  <si>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</si>
  <si>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</si>
  <si>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</si>
  <si>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</si>
  <si>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</si>
  <si>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</si>
  <si>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</si>
  <si>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</si>
  <si>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</si>
  <si>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</si>
  <si>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</si>
  <si>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</si>
  <si>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</si>
  <si>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</si>
  <si>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</si>
  <si>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</si>
  <si>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</si>
  <si>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</si>
  <si>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</si>
  <si>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</si>
  <si>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</si>
  <si>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</si>
  <si>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</si>
  <si>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</si>
  <si>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</si>
  <si>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</si>
  <si>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</si>
  <si>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</si>
  <si>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</si>
  <si>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</si>
  <si>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</si>
  <si>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</si>
  <si>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</si>
  <si>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</si>
  <si>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</si>
  <si>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</si>
  <si>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</si>
  <si>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</si>
  <si>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</si>
  <si>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</si>
  <si>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</si>
  <si>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</si>
  <si>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</si>
  <si>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</si>
  <si>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</si>
  <si>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</si>
  <si>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</si>
  <si>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</si>
  <si>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</si>
  <si>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</si>
  <si>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</si>
  <si>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</si>
  <si>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</si>
  <si>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</si>
  <si>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</si>
  <si>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</si>
  <si>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</si>
  <si>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</si>
  <si>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</si>
  <si>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</si>
  <si>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</si>
  <si>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</si>
  <si>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</si>
  <si>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</si>
  <si>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</si>
  <si>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</si>
  <si>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</si>
  <si>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</si>
  <si>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</si>
  <si>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</si>
  <si>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</si>
  <si>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</si>
  <si>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</si>
  <si>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</si>
  <si>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</si>
  <si>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</si>
  <si>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</si>
  <si>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</si>
  <si>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</si>
  <si>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</si>
  <si>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</si>
  <si>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</si>
  <si>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</si>
  <si>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</si>
  <si>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</si>
  <si>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</si>
  <si>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</si>
  <si>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</si>
  <si>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</si>
  <si>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</si>
  <si>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</si>
  <si>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</si>
  <si>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</si>
  <si>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</si>
  <si>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</si>
  <si>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</si>
  <si>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</si>
  <si>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</si>
  <si>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</si>
  <si>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</si>
  <si>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</si>
  <si>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</si>
  <si>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</si>
  <si>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</si>
  <si>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</si>
  <si>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</si>
  <si>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</si>
  <si>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</si>
  <si>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</si>
  <si>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</si>
  <si>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</si>
  <si>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</si>
  <si>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</si>
  <si>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</si>
  <si>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</si>
  <si>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</si>
  <si>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</si>
  <si>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</si>
  <si>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</si>
  <si>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</si>
  <si>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</si>
  <si>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</si>
  <si>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</si>
  <si>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</si>
  <si>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</si>
  <si>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</si>
  <si>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</si>
  <si>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</si>
  <si>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</si>
  <si>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</si>
  <si>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</si>
  <si>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</si>
  <si>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</si>
  <si>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</si>
  <si>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</si>
  <si>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</si>
  <si>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</si>
  <si>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</si>
  <si>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</si>
  <si>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</si>
  <si>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</si>
  <si>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</si>
  <si>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</si>
  <si>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</si>
  <si>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</si>
  <si>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</si>
  <si>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</si>
  <si>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</si>
  <si>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</si>
  <si>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</si>
  <si>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</si>
  <si>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</si>
  <si>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</si>
  <si>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</si>
  <si>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</si>
  <si>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</si>
  <si>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</si>
  <si>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</si>
  <si>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</si>
  <si>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</si>
  <si>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</si>
  <si>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</si>
  <si>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</si>
  <si>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</si>
  <si>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</si>
  <si>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</si>
  <si>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</si>
  <si>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</si>
  <si>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</si>
  <si>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</si>
  <si>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</si>
  <si>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</si>
  <si>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</si>
  <si>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</si>
  <si>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</si>
  <si>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</si>
  <si>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</si>
  <si>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</si>
  <si>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</si>
  <si>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</si>
  <si>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</si>
  <si>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</si>
  <si>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</si>
  <si>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</si>
  <si>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</si>
  <si>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</si>
  <si>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</si>
  <si>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</si>
  <si>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</si>
  <si>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</si>
  <si>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</si>
  <si>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</si>
  <si>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</si>
  <si>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</si>
  <si>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</si>
  <si>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</si>
  <si>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</si>
  <si>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</si>
  <si>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</si>
  <si>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</si>
  <si>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</si>
  <si>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</si>
  <si>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</si>
  <si>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</si>
  <si>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</si>
  <si>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</si>
  <si>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</si>
  <si>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</si>
  <si>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</si>
  <si>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</si>
  <si>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</si>
  <si>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</si>
  <si>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</si>
  <si>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</si>
  <si>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</si>
  <si>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</si>
  <si>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</si>
  <si>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</si>
  <si>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</si>
  <si>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</si>
  <si>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</si>
  <si>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</si>
  <si>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</si>
  <si>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</si>
  <si>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</si>
  <si>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</si>
  <si>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</si>
  <si>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</si>
  <si>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</si>
  <si>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</si>
  <si>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</si>
  <si>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</si>
  <si>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</si>
  <si>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</si>
  <si>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</si>
  <si>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</si>
  <si>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</si>
  <si>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</si>
  <si>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</si>
  <si>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</si>
  <si>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</si>
  <si>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</si>
  <si>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</si>
  <si>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</si>
  <si>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</si>
  <si>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</si>
  <si>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</si>
  <si>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</si>
  <si>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</si>
  <si>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</si>
  <si>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</si>
  <si>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</si>
  <si>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</si>
  <si>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</si>
  <si>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</si>
  <si>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</si>
  <si>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</si>
  <si>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</si>
  <si>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</si>
  <si>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</si>
  <si>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</si>
  <si>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</si>
  <si>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</si>
  <si>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</si>
  <si>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</si>
  <si>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</si>
  <si>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</si>
  <si>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</si>
  <si>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</si>
  <si>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</si>
  <si>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</si>
  <si>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</si>
  <si>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</si>
  <si>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</si>
  <si>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</si>
  <si>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</si>
  <si>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</si>
  <si>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</si>
  <si>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</si>
  <si>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</si>
  <si>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</si>
  <si>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</si>
  <si>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</si>
  <si>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</si>
  <si>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</si>
  <si>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</si>
  <si>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</si>
  <si>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</si>
  <si>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</si>
  <si>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</si>
  <si>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</si>
  <si>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</si>
  <si>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</si>
  <si>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</si>
  <si>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</si>
  <si>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</si>
  <si>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</si>
  <si>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</si>
  <si>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</si>
  <si>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</si>
  <si>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</si>
  <si>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</si>
  <si>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</si>
  <si>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</si>
  <si>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</si>
  <si>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</si>
  <si>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</si>
  <si>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</si>
  <si>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</si>
  <si>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</si>
  <si>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</si>
  <si>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</si>
  <si>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</si>
  <si>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</si>
  <si>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</si>
  <si>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</si>
  <si>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</si>
  <si>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</si>
  <si>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</si>
  <si>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</si>
  <si>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</si>
  <si>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</si>
  <si>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</si>
  <si>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</si>
  <si>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</si>
  <si>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</si>
  <si>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</si>
  <si>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</si>
  <si>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</si>
  <si>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</si>
  <si>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</si>
  <si>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</si>
  <si>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</si>
  <si>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</si>
  <si>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</si>
  <si>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</si>
  <si>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</si>
  <si>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</si>
  <si>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</si>
  <si>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</si>
  <si>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</si>
  <si>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</si>
  <si>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</si>
  <si>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</si>
  <si>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</si>
  <si>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</si>
  <si>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</si>
  <si>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</si>
  <si>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</si>
  <si>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</si>
  <si>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</si>
  <si>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</si>
  <si>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</si>
  <si>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</si>
  <si>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</si>
  <si>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</si>
  <si>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</si>
  <si>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</si>
  <si>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</si>
  <si>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</si>
  <si>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</si>
  <si>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</si>
  <si>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</si>
  <si>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</si>
  <si>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</si>
  <si>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</si>
  <si>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</si>
  <si>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</si>
  <si>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</si>
  <si>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</si>
  <si>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</si>
  <si>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</si>
  <si>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</si>
  <si>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</si>
  <si>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</si>
  <si>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</si>
  <si>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</si>
  <si>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</si>
  <si>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</si>
  <si>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</si>
  <si>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</si>
  <si>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</si>
  <si>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</si>
  <si>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</si>
  <si>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</si>
  <si>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</si>
  <si>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</si>
  <si>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</si>
  <si>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</si>
  <si>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</si>
  <si>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</si>
  <si>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</si>
  <si>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</si>
  <si>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</si>
  <si>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</si>
  <si>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</si>
  <si>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</si>
  <si>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</si>
  <si>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</si>
  <si>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</si>
  <si>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</si>
  <si>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</si>
  <si>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</si>
  <si>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</si>
  <si>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</si>
  <si>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</si>
  <si>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</si>
  <si>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</si>
  <si>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</si>
  <si>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</si>
  <si>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</si>
  <si>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</si>
  <si>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</si>
  <si>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</si>
  <si>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</si>
  <si>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</si>
  <si>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</si>
  <si>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</si>
  <si>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</si>
  <si>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</si>
  <si>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</si>
  <si>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</si>
  <si>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</si>
  <si>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</si>
  <si>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</si>
  <si>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</si>
  <si>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</si>
  <si>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</si>
  <si>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</si>
  <si>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</si>
  <si>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</si>
  <si>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</si>
  <si>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</si>
  <si>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</si>
  <si>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</si>
  <si>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</si>
  <si>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</si>
  <si>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</si>
  <si>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</si>
  <si>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</si>
  <si>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</si>
  <si>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</si>
  <si>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</si>
  <si>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</si>
  <si>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</si>
  <si>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</si>
  <si>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</si>
  <si>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</si>
  <si>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</si>
  <si>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</si>
  <si>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</si>
  <si>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</si>
  <si>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</si>
  <si>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</si>
  <si>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</si>
  <si>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</si>
  <si>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</si>
  <si>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</si>
  <si>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</si>
  <si>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</si>
  <si>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</si>
  <si>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</si>
  <si>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</si>
  <si>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</si>
  <si>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</si>
  <si>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</si>
  <si>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</si>
  <si>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</si>
  <si>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</si>
  <si>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</si>
  <si>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</si>
  <si>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</si>
  <si>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</si>
  <si>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</si>
  <si>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</si>
  <si>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</si>
  <si>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</si>
  <si>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</si>
  <si>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</si>
  <si>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</si>
  <si>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</si>
  <si>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</si>
  <si>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</si>
  <si>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</si>
  <si>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</si>
  <si>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</si>
  <si>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</si>
  <si>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</si>
  <si>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</si>
  <si>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</si>
  <si>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</si>
  <si>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</si>
  <si>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</si>
  <si>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</si>
  <si>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</si>
  <si>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</si>
  <si>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</si>
  <si>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</si>
  <si>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</si>
  <si>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</si>
  <si>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</si>
  <si>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</si>
  <si>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</si>
  <si>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</si>
  <si>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</si>
  <si>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</si>
  <si>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</si>
  <si>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</si>
  <si>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</si>
  <si>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</si>
  <si>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</si>
  <si>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</si>
  <si>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</si>
  <si>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</si>
  <si>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</si>
  <si>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</si>
  <si>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</si>
  <si>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</si>
  <si>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</si>
  <si>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</si>
  <si>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</si>
  <si>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</si>
  <si>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</si>
  <si>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</si>
  <si>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</si>
  <si>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</si>
  <si>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</si>
  <si>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</si>
  <si>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</si>
  <si>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</si>
  <si>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</si>
  <si>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</si>
  <si>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</si>
  <si>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</si>
  <si>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</si>
  <si>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</si>
  <si>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</si>
  <si>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</si>
  <si>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</si>
  <si>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</si>
  <si>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</si>
  <si>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</si>
  <si>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</si>
  <si>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</si>
  <si>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</si>
  <si>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</si>
  <si>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</si>
  <si>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</si>
  <si>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</si>
  <si>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</si>
  <si>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</si>
  <si>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</si>
  <si>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</si>
  <si>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</si>
  <si>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</si>
  <si>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</si>
  <si>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</si>
  <si>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</si>
  <si>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</si>
  <si>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</si>
  <si>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</si>
  <si>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</si>
  <si>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</si>
  <si>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</si>
  <si>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</si>
  <si>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</si>
  <si>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</si>
  <si>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</si>
  <si>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</si>
  <si>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</si>
  <si>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</si>
  <si>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</si>
  <si>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</si>
  <si>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</si>
  <si>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</si>
  <si>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</si>
  <si>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</si>
  <si>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</si>
  <si>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</si>
  <si>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</si>
  <si>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</si>
  <si>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</si>
  <si>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</si>
  <si>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</si>
  <si>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</si>
  <si>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</si>
  <si>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</si>
  <si>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</si>
  <si>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</si>
  <si>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</si>
  <si>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</si>
  <si>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</si>
  <si>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</si>
  <si>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</si>
  <si>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</si>
  <si>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</si>
  <si>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</si>
  <si>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</si>
  <si>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</si>
  <si>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</si>
  <si>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</si>
  <si>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</si>
  <si>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</si>
  <si>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</si>
  <si>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</si>
  <si>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</si>
  <si>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</si>
  <si>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</si>
  <si>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</si>
  <si>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</si>
  <si>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</si>
  <si>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</si>
  <si>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</si>
  <si>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</si>
  <si>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</si>
  <si>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</si>
  <si>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</si>
  <si>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</si>
  <si>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</si>
  <si>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</si>
  <si>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</si>
  <si>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</si>
  <si>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</si>
  <si>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</si>
  <si>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</si>
  <si>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</si>
  <si>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</si>
  <si>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</si>
  <si>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</si>
  <si>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</si>
  <si>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</si>
  <si>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</si>
  <si>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</si>
  <si>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</si>
  <si>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</si>
  <si>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</si>
  <si>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</si>
  <si>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</si>
  <si>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</si>
  <si>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</si>
  <si>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</si>
  <si>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</si>
  <si>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</si>
  <si>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</si>
  <si>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</si>
  <si>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</si>
  <si>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</si>
  <si>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</si>
  <si>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</si>
  <si>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</si>
  <si>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</si>
  <si>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</si>
  <si>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</si>
  <si>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</si>
  <si>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</si>
  <si>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</si>
  <si>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</si>
  <si>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</si>
  <si>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</si>
  <si>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</si>
  <si>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</si>
  <si>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</si>
  <si>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</si>
  <si>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</si>
  <si>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</si>
  <si>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</si>
  <si>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</si>
  <si>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</si>
  <si>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</si>
  <si>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</si>
  <si>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</si>
  <si>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</si>
  <si>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</si>
  <si>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</si>
  <si>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</si>
  <si>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</si>
  <si>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</si>
  <si>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</si>
  <si>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</si>
  <si>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</si>
  <si>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</si>
  <si>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</si>
  <si>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</si>
  <si>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</si>
  <si>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</si>
  <si>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</si>
  <si>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</si>
  <si>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</si>
  <si>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</si>
  <si>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</si>
  <si>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</si>
  <si>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</si>
  <si>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</si>
  <si>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</si>
  <si>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</si>
  <si>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</si>
  <si>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</si>
  <si>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</si>
  <si>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</si>
  <si>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</si>
  <si>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</si>
  <si>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</si>
  <si>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</si>
  <si>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</si>
  <si>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</si>
  <si>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</si>
  <si>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</si>
  <si>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</si>
  <si>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</si>
  <si>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</si>
  <si>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</si>
  <si>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</si>
  <si>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</si>
  <si>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</si>
  <si>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</si>
  <si>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</si>
  <si>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</si>
  <si>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</si>
  <si>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</si>
  <si>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</si>
  <si>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</si>
  <si>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</si>
  <si>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</si>
  <si>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</si>
  <si>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</si>
  <si>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</si>
  <si>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</si>
  <si>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</si>
  <si>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</si>
  <si>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</si>
  <si>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</si>
  <si>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</si>
  <si>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</si>
  <si>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</si>
  <si>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</si>
  <si>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</si>
  <si>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</si>
  <si>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</si>
  <si>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</si>
  <si>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</si>
  <si>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</si>
  <si>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</si>
  <si>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</si>
  <si>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</si>
  <si>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</si>
  <si>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</si>
  <si>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</si>
  <si>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</si>
  <si>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</si>
  <si>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</si>
  <si>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</si>
  <si>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</si>
  <si>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</si>
  <si>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</si>
  <si>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</si>
  <si>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</si>
  <si>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</si>
  <si>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</si>
  <si>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</si>
  <si>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</si>
  <si>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</si>
  <si>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</si>
  <si>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</si>
  <si>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</si>
  <si>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</si>
  <si>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</si>
  <si>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</si>
  <si>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</si>
  <si>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</si>
  <si>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</si>
  <si>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</si>
  <si>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</si>
  <si>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</si>
  <si>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</si>
  <si>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</si>
  <si>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</si>
  <si>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</si>
  <si>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</si>
  <si>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</si>
  <si>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</si>
  <si>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</si>
  <si>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</si>
  <si>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</si>
  <si>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</si>
  <si>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</si>
  <si>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</si>
  <si>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</si>
  <si>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</si>
  <si>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</si>
  <si>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</si>
  <si>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</si>
  <si>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</si>
  <si>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</si>
  <si>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</si>
  <si>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</si>
  <si>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</si>
  <si>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</si>
  <si>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</si>
  <si>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</si>
  <si>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</si>
  <si>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</si>
  <si>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</si>
  <si>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</si>
  <si>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</si>
  <si>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</si>
  <si>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</si>
  <si>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</si>
  <si>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</si>
  <si>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</si>
  <si>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</si>
  <si>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</si>
  <si>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</si>
  <si>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</si>
  <si>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</si>
  <si>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</si>
  <si>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</si>
  <si>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</si>
  <si>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</si>
  <si>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</si>
  <si>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</si>
  <si>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</si>
  <si>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</si>
  <si>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</si>
  <si>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</si>
  <si>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</si>
  <si>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</si>
  <si>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</si>
  <si>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</si>
  <si>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</si>
  <si>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</si>
  <si>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</si>
  <si>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</si>
  <si>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</si>
  <si>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</si>
  <si>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</si>
  <si>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</si>
  <si>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</si>
  <si>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</si>
  <si>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</si>
  <si>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</si>
  <si>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</si>
  <si>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</si>
  <si>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</si>
  <si>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</si>
  <si>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</si>
  <si>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</si>
  <si>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</si>
  <si>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</si>
  <si>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</si>
  <si>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</si>
  <si>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</si>
  <si>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</si>
  <si>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</si>
  <si>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</si>
  <si>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</si>
  <si>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</si>
  <si>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</si>
  <si>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</si>
  <si>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</si>
  <si>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</si>
  <si>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</si>
  <si>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</si>
  <si>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</si>
  <si>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</si>
  <si>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</si>
  <si>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</si>
  <si>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</si>
  <si>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</si>
  <si>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</si>
  <si>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</si>
  <si>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</si>
  <si>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</si>
  <si>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</si>
  <si>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</si>
  <si>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</si>
  <si>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</si>
  <si>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</si>
  <si>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</si>
  <si>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</si>
  <si>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</si>
  <si>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</si>
  <si>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</si>
  <si>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</si>
  <si>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</si>
  <si>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</si>
  <si>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</si>
  <si>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</si>
  <si>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</si>
  <si>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</si>
  <si>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</si>
  <si>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</si>
  <si>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</si>
  <si>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</si>
  <si>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</si>
  <si>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</si>
  <si>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</si>
  <si>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</si>
  <si>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</si>
  <si>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</si>
  <si>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</si>
  <si>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</si>
  <si>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</si>
  <si>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</si>
  <si>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</si>
  <si>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</si>
  <si>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</si>
  <si>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</si>
  <si>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</si>
  <si>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</si>
  <si>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</si>
  <si>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</si>
  <si>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</si>
  <si>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</si>
  <si>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</si>
  <si>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</si>
  <si>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</si>
  <si>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</si>
  <si>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</si>
  <si>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</si>
  <si>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</si>
  <si>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</si>
  <si>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</si>
  <si>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</si>
  <si>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</si>
  <si>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</si>
  <si>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</si>
  <si>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</si>
  <si>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</si>
  <si>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</si>
  <si>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</si>
  <si>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</si>
  <si>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</si>
  <si>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</si>
  <si>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</si>
  <si>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</si>
  <si>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</si>
  <si>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</si>
  <si>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</si>
  <si>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</si>
  <si>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</si>
  <si>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</si>
  <si>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</si>
  <si>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</si>
  <si>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</si>
  <si>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</si>
  <si>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</si>
  <si>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</si>
  <si>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</si>
  <si>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</si>
  <si>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</si>
  <si>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</si>
  <si>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</si>
  <si>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</si>
  <si>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</si>
  <si>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</si>
  <si>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</si>
  <si>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</si>
  <si>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</si>
  <si>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</si>
  <si>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</si>
  <si>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</si>
  <si>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</si>
  <si>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</si>
  <si>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</si>
  <si>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</si>
  <si>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</si>
  <si>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</si>
  <si>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</si>
  <si>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</si>
  <si>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</si>
  <si>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</si>
  <si>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</si>
  <si>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</si>
  <si>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</si>
  <si>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</si>
  <si>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</si>
  <si>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</si>
  <si>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</si>
  <si>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</si>
  <si>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</si>
  <si>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</si>
  <si>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</si>
  <si>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</si>
  <si>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</si>
  <si>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</si>
  <si>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</si>
  <si>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</si>
  <si>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</si>
  <si>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</si>
  <si>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</si>
  <si>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</si>
  <si>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</si>
  <si>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</si>
  <si>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</si>
  <si>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</si>
  <si>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</si>
  <si>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</si>
  <si>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</si>
  <si>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</si>
  <si>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</si>
  <si>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</si>
  <si>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</si>
  <si>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</si>
  <si>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</si>
  <si>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</si>
  <si>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</si>
  <si>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</si>
  <si>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</si>
  <si>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</si>
  <si>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</si>
  <si>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</si>
  <si>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</si>
  <si>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</si>
  <si>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</si>
  <si>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</si>
  <si>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</si>
  <si>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</si>
  <si>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</si>
  <si>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</si>
  <si>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</si>
  <si>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</si>
  <si>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</si>
  <si>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</si>
  <si>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</si>
  <si>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</si>
  <si>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</si>
  <si>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</si>
  <si>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</si>
  <si>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</si>
  <si>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</si>
  <si>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</si>
  <si>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</si>
  <si>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</si>
  <si>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</si>
  <si>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</si>
  <si>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</si>
  <si>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</si>
  <si>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</si>
  <si>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</si>
  <si>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</si>
  <si>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</si>
  <si>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</si>
  <si>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</si>
  <si>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</si>
  <si>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</si>
  <si>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</si>
  <si>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</si>
  <si>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</si>
  <si>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</si>
  <si>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</si>
  <si>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</si>
  <si>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</si>
  <si>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</si>
  <si>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</si>
  <si>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</si>
  <si>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</si>
  <si>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</si>
  <si>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</si>
  <si>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</si>
  <si>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</si>
  <si>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</si>
  <si>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</si>
  <si>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</si>
  <si>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</si>
  <si>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</si>
  <si>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</si>
  <si>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</si>
  <si>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</si>
  <si>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</si>
  <si>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</si>
  <si>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</si>
  <si>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</si>
  <si>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</si>
  <si>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</si>
  <si>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</si>
  <si>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</si>
  <si>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</si>
  <si>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</si>
  <si>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</si>
  <si>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</si>
  <si>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</si>
  <si>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</si>
  <si>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</si>
  <si>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</si>
  <si>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</si>
  <si>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</si>
  <si>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</si>
  <si>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</si>
  <si>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</si>
  <si>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</si>
  <si>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</si>
  <si>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</si>
  <si>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</si>
  <si>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</si>
  <si>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</si>
  <si>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</si>
  <si>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</si>
  <si>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</si>
  <si>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</si>
  <si>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</si>
  <si>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</si>
  <si>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</si>
  <si>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</si>
  <si>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</si>
  <si>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</si>
  <si>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</si>
  <si>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</si>
  <si>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</si>
  <si>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</si>
  <si>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</si>
  <si>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</si>
  <si>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</si>
  <si>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</si>
  <si>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</si>
  <si>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</si>
  <si>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</si>
  <si>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</si>
  <si>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</si>
  <si>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</si>
  <si>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</si>
  <si>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</si>
  <si>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</si>
  <si>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</si>
  <si>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</si>
  <si>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</si>
  <si>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</si>
  <si>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</si>
  <si>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</si>
  <si>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</si>
  <si>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</si>
  <si>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</si>
  <si>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</si>
  <si>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</si>
  <si>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</si>
  <si>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</si>
  <si>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</si>
  <si>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</si>
  <si>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</si>
  <si>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</si>
  <si>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</si>
  <si>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</si>
  <si>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</si>
  <si>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</si>
  <si>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</si>
  <si>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</si>
  <si>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</si>
  <si>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</si>
  <si>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</si>
  <si>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</si>
  <si>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</si>
  <si>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</si>
  <si>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</si>
  <si>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</si>
  <si>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</si>
  <si>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</si>
  <si>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</si>
  <si>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</si>
  <si>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</si>
  <si>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</si>
  <si>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</si>
  <si>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</si>
  <si>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</si>
  <si>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</si>
  <si>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</si>
  <si>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</si>
  <si>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</si>
  <si>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</si>
  <si>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</si>
  <si>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</si>
  <si>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</si>
  <si>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</si>
  <si>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</si>
  <si>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</si>
  <si>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</si>
  <si>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</si>
  <si>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</si>
  <si>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</si>
  <si>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</si>
  <si>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</si>
  <si>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</si>
  <si>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</si>
  <si>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</si>
  <si>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</si>
  <si>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</si>
  <si>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</si>
  <si>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</si>
  <si>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</si>
  <si>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</si>
  <si>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</si>
  <si>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</si>
  <si>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</si>
  <si>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</si>
  <si>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</si>
  <si>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</si>
  <si>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</si>
  <si>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</si>
  <si>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</si>
  <si>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</si>
  <si>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</si>
  <si>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</si>
  <si>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</si>
  <si>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</si>
  <si>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</si>
  <si>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</si>
  <si>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</si>
  <si>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</si>
  <si>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</si>
  <si>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</si>
  <si>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</si>
  <si>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</si>
  <si>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</si>
  <si>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</si>
  <si>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</si>
  <si>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</si>
  <si>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</si>
  <si>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</si>
  <si>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</si>
  <si>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</si>
  <si>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</si>
  <si>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</si>
  <si>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</si>
  <si>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</si>
  <si>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</si>
  <si>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</si>
  <si>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</si>
  <si>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</si>
  <si>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</si>
  <si>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</si>
  <si>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</si>
  <si>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</si>
  <si>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</si>
  <si>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</si>
  <si>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</si>
  <si>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</si>
  <si>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</si>
  <si>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</si>
  <si>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</si>
  <si>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</si>
  <si>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</si>
  <si>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</si>
  <si>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</si>
  <si>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</si>
  <si>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</si>
  <si>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</si>
  <si>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</si>
  <si>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</si>
  <si>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</si>
  <si>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</si>
  <si>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</si>
  <si>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</si>
  <si>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</si>
  <si>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</si>
  <si>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</si>
  <si>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</si>
  <si>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</si>
  <si>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</si>
  <si>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</si>
  <si>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</si>
  <si>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</si>
  <si>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</si>
  <si>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</si>
  <si>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</si>
  <si>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</si>
  <si>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</si>
  <si>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</si>
  <si>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</si>
  <si>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</si>
  <si>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</si>
  <si>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</si>
  <si>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</si>
  <si>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</si>
  <si>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</si>
  <si>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</si>
  <si>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</si>
  <si>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</si>
  <si>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</si>
  <si>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</si>
  <si>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</si>
  <si>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</si>
  <si>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</si>
  <si>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</si>
  <si>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</si>
  <si>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</si>
  <si>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</si>
  <si>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</si>
  <si>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</si>
  <si>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</si>
  <si>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</si>
  <si>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</si>
  <si>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</si>
  <si>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</si>
  <si>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</si>
  <si>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</si>
  <si>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</si>
  <si>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</si>
  <si>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</si>
  <si>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</si>
  <si>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</si>
  <si>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</si>
  <si>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</si>
  <si>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</si>
  <si>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</si>
  <si>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</si>
  <si>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</si>
  <si>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</si>
  <si>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</si>
  <si>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</si>
  <si>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</si>
  <si>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</si>
  <si>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</si>
  <si>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</si>
  <si>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</si>
  <si>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</si>
  <si>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</si>
  <si>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</si>
  <si>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</si>
  <si>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</si>
  <si>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</si>
  <si>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</si>
  <si>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</si>
  <si>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</si>
  <si>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</si>
  <si>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</si>
  <si>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</si>
  <si>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</si>
  <si>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</si>
  <si>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</si>
  <si>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</si>
  <si>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</si>
  <si>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</si>
  <si>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</si>
  <si>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</si>
  <si>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</si>
  <si>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</si>
  <si>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</si>
  <si>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</si>
  <si>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</si>
  <si>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</si>
  <si>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</si>
  <si>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</si>
  <si>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</si>
  <si>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</si>
  <si>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</si>
  <si>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</si>
  <si>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</si>
  <si>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</si>
  <si>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</si>
  <si>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</si>
  <si>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</si>
  <si>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</si>
  <si>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</si>
  <si>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</si>
  <si>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</si>
  <si>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</si>
  <si>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</si>
  <si>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</si>
  <si>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</si>
  <si>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</si>
  <si>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</si>
  <si>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</si>
  <si>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</si>
  <si>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</si>
  <si>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</si>
  <si>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</si>
  <si>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</si>
  <si>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</si>
  <si>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</si>
  <si>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</si>
  <si>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</si>
  <si>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</si>
  <si>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</si>
  <si>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</si>
  <si>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</si>
  <si>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</si>
  <si>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</si>
  <si>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</si>
  <si>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</si>
  <si>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</si>
  <si>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</si>
  <si>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</si>
  <si>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</si>
  <si>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</si>
  <si>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</si>
  <si>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</si>
  <si>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</si>
  <si>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</si>
  <si>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</si>
  <si>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</si>
  <si>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</si>
  <si>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</si>
  <si>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</si>
  <si>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</si>
  <si>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</si>
  <si>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</si>
  <si>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</si>
  <si>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</si>
  <si>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</si>
  <si>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</si>
  <si>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</si>
  <si>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</si>
  <si>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</si>
  <si>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</si>
  <si>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</si>
  <si>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</si>
  <si>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</si>
  <si>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</si>
  <si>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</si>
  <si>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</si>
  <si>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</si>
  <si>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</si>
  <si>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</si>
  <si>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</si>
  <si>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</si>
  <si>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</si>
  <si>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</si>
  <si>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</si>
  <si>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</si>
  <si>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</si>
  <si>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</si>
  <si>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</si>
  <si>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</si>
  <si>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</si>
  <si>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</si>
  <si>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</si>
  <si>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</si>
  <si>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</si>
  <si>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</si>
  <si>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</si>
  <si>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</si>
  <si>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</si>
  <si>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</si>
  <si>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</si>
  <si>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</si>
  <si>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</si>
  <si>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</si>
  <si>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</si>
  <si>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</si>
  <si>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</si>
  <si>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</si>
  <si>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</si>
  <si>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</si>
  <si>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</si>
  <si>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</si>
  <si>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</si>
  <si>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</si>
  <si>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</si>
  <si>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</si>
  <si>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</si>
  <si>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</si>
  <si>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</si>
  <si>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</si>
  <si>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</si>
  <si>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</si>
  <si>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</si>
  <si>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</si>
  <si>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</si>
  <si>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</si>
  <si>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</si>
  <si>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</si>
  <si>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</si>
  <si>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</si>
  <si>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</si>
  <si>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</si>
  <si>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</si>
  <si>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</si>
  <si>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</si>
  <si>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</si>
  <si>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</si>
  <si>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</si>
  <si>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</si>
  <si>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</si>
  <si>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</si>
  <si>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</si>
  <si>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</si>
  <si>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</si>
  <si>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</si>
  <si>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</si>
  <si>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</si>
  <si>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</si>
  <si>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</si>
  <si>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</si>
  <si>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</si>
  <si>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</si>
  <si>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</si>
  <si>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</si>
  <si>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</si>
  <si>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</si>
  <si>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</si>
  <si>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</si>
  <si>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</si>
  <si>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</si>
  <si>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</si>
  <si>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</si>
  <si>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</si>
  <si>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</si>
  <si>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</si>
  <si>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</si>
  <si>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</si>
  <si>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</si>
  <si>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</si>
  <si>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</si>
  <si>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</si>
  <si>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</si>
  <si>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</si>
  <si>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</si>
  <si>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</si>
  <si>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</si>
  <si>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</si>
  <si>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</si>
  <si>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</si>
  <si>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</si>
  <si>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</si>
  <si>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</si>
  <si>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</si>
  <si>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</si>
  <si>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</si>
  <si>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</si>
  <si>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</si>
  <si>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</si>
  <si>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</si>
  <si>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</si>
  <si>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</si>
  <si>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</si>
  <si>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</si>
  <si>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</si>
  <si>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</si>
  <si>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</si>
  <si>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</si>
  <si>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</si>
  <si>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</si>
  <si>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</si>
  <si>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</si>
  <si>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</si>
  <si>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</si>
  <si>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</si>
  <si>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</si>
  <si>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</si>
  <si>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</si>
  <si>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</si>
  <si>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</si>
  <si>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</si>
  <si>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</si>
  <si>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</si>
  <si>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</si>
  <si>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</si>
  <si>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</si>
  <si>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</si>
  <si>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</si>
  <si>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</si>
  <si>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</si>
  <si>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</si>
  <si>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</si>
  <si>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</si>
  <si>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</si>
  <si>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</si>
  <si>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</si>
  <si>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</si>
  <si>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</si>
  <si>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</si>
  <si>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</si>
  <si>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</si>
  <si>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</si>
  <si>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</si>
  <si>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</si>
  <si>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</si>
  <si>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</si>
  <si>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</si>
  <si>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</si>
  <si>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</si>
  <si>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</si>
  <si>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</si>
  <si>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</si>
  <si>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</si>
  <si>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</si>
  <si>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</si>
  <si>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</si>
  <si>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</si>
  <si>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</si>
  <si>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</si>
  <si>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</si>
  <si>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</si>
  <si>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</si>
  <si>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</si>
  <si>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</si>
  <si>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</si>
  <si>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</si>
  <si>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</si>
  <si>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</si>
  <si>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</si>
  <si>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</si>
  <si>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</si>
  <si>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</si>
  <si>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</si>
  <si>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</si>
  <si>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</si>
  <si>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</si>
  <si>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</si>
  <si>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</si>
  <si>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</si>
  <si>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</si>
  <si>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</si>
  <si>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</si>
  <si>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</si>
  <si>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</si>
  <si>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</si>
  <si>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</si>
  <si>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</si>
  <si>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</si>
  <si>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</si>
  <si>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</si>
  <si>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</si>
  <si>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</si>
  <si>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</si>
  <si>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</si>
  <si>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</si>
  <si>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</si>
  <si>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</si>
  <si>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</si>
  <si>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</si>
  <si>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</si>
  <si>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</si>
  <si>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</si>
  <si>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</si>
  <si>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</si>
  <si>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</si>
  <si>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</si>
  <si>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</si>
  <si>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</si>
  <si>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</si>
  <si>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</si>
  <si>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</si>
  <si>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</si>
  <si>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</si>
  <si>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</si>
  <si>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</si>
  <si>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</si>
  <si>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</si>
  <si>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</si>
  <si>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</si>
  <si>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</si>
  <si>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</si>
  <si>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</si>
  <si>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</si>
  <si>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</si>
  <si>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</si>
  <si>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</si>
  <si>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</si>
  <si>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</si>
  <si>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</si>
  <si>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</si>
  <si>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</si>
  <si>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</si>
  <si>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</si>
  <si>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</si>
  <si>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</si>
  <si>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</si>
  <si>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</si>
  <si>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</si>
  <si>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</si>
  <si>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</si>
  <si>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</si>
  <si>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</si>
  <si>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</si>
  <si>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</si>
  <si>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</si>
  <si>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</si>
  <si>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</si>
  <si>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</si>
  <si>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</si>
  <si>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</si>
  <si>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</si>
  <si>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</si>
  <si>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</si>
  <si>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</si>
  <si>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</si>
  <si>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</si>
  <si>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</si>
  <si>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</si>
  <si>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</si>
  <si>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</si>
  <si>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</si>
  <si>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</si>
  <si>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</si>
  <si>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</si>
  <si>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</si>
  <si>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</si>
  <si>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</si>
  <si>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</si>
  <si>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</si>
  <si>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</si>
  <si>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</si>
  <si>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</si>
  <si>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</si>
  <si>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</si>
  <si>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</si>
  <si>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</si>
  <si>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</si>
  <si>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</si>
  <si>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</si>
  <si>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</si>
  <si>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</si>
  <si>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</si>
  <si>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</si>
  <si>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</si>
  <si>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</si>
  <si>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</si>
  <si>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</si>
  <si>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</si>
  <si>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</si>
  <si>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</si>
  <si>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</si>
  <si>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</si>
  <si>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</si>
  <si>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</si>
  <si>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</si>
  <si>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</si>
  <si>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</si>
  <si>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</si>
  <si>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</si>
  <si>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</si>
  <si>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</si>
  <si>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</si>
  <si>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</si>
  <si>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</si>
  <si>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</si>
  <si>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</si>
  <si>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</si>
  <si>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</si>
  <si>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</si>
  <si>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</si>
  <si>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</si>
  <si>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</si>
  <si>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</si>
  <si>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</si>
  <si>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</si>
  <si>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</si>
  <si>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</si>
  <si>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</si>
  <si>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</si>
  <si>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</si>
  <si>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</si>
  <si>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</si>
  <si>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</si>
  <si>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</si>
  <si>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</si>
  <si>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</si>
  <si>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</si>
  <si>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</si>
  <si>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</si>
  <si>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</si>
  <si>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</si>
  <si>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</si>
  <si>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</si>
  <si>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</si>
  <si>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</si>
  <si>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</si>
  <si>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</si>
  <si>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</si>
  <si>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</si>
  <si>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</si>
  <si>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</si>
  <si>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</si>
  <si>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</si>
  <si>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</si>
  <si>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</si>
  <si>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</si>
  <si>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</si>
  <si>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</si>
  <si>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</si>
  <si>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</si>
  <si>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</si>
  <si>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</si>
  <si>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</si>
  <si>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</si>
  <si>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</si>
  <si>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</si>
  <si>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</si>
  <si>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</si>
  <si>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</si>
  <si>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</si>
  <si>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</si>
  <si>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</si>
  <si>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</si>
  <si>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</si>
  <si>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</si>
  <si>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</si>
  <si>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</si>
  <si>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</si>
  <si>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</si>
  <si>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</si>
  <si>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</si>
  <si>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</si>
  <si>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</si>
  <si>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</si>
  <si>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</si>
  <si>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</si>
  <si>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</si>
  <si>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</si>
  <si>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</si>
  <si>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</si>
  <si>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</si>
  <si>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</si>
  <si>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</si>
  <si>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</si>
  <si>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</si>
  <si>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</si>
  <si>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</si>
  <si>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</si>
  <si>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</si>
  <si>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</si>
  <si>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</si>
  <si>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</si>
  <si>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</si>
  <si>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</si>
  <si>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</si>
  <si>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</si>
  <si>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</si>
  <si>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</si>
  <si>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</si>
  <si>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</si>
  <si>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</si>
  <si>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</si>
  <si>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</si>
  <si>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</si>
  <si>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</si>
  <si>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</si>
  <si>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</si>
  <si>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</si>
  <si>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</si>
  <si>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</si>
  <si>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</si>
  <si>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</si>
  <si>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</si>
  <si>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</si>
  <si>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</si>
  <si>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</si>
  <si>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</si>
  <si>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</si>
  <si>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</si>
  <si>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</si>
  <si>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</si>
  <si>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</si>
  <si>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</si>
  <si>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</si>
  <si>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</si>
  <si>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</si>
  <si>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</si>
  <si>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</si>
  <si>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</si>
  <si>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</si>
  <si>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</si>
  <si>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</si>
  <si>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</si>
  <si>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</si>
  <si>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</si>
  <si>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</si>
  <si>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</si>
  <si>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</si>
  <si>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</si>
  <si>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</si>
  <si>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</si>
  <si>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</si>
  <si>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</si>
  <si>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</si>
  <si>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</si>
  <si>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</si>
  <si>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</si>
  <si>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</si>
  <si>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</si>
  <si>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</si>
  <si>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</si>
  <si>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</si>
  <si>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</si>
  <si>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</si>
  <si>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</si>
  <si>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</si>
  <si>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</si>
  <si>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</si>
  <si>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</si>
  <si>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</si>
  <si>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</si>
  <si>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</si>
  <si>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</si>
  <si>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</si>
  <si>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</si>
  <si>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</si>
  <si>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</si>
  <si>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</si>
  <si>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</si>
  <si>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</si>
  <si>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</si>
  <si>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</si>
  <si>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</si>
  <si>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</si>
  <si>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</si>
  <si>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</si>
  <si>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</si>
  <si>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</si>
  <si>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</si>
  <si>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</si>
  <si>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</si>
  <si>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</si>
  <si>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</si>
  <si>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</si>
  <si>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</si>
  <si>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</si>
  <si>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</si>
  <si>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</si>
  <si>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</si>
  <si>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</si>
  <si>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</si>
  <si>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</si>
  <si>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</si>
  <si>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</si>
  <si>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</si>
  <si>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</si>
  <si>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</si>
  <si>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</si>
  <si>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</si>
  <si>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</si>
  <si>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</si>
  <si>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</si>
  <si>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</si>
  <si>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</si>
  <si>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</si>
  <si>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</si>
  <si>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</si>
  <si>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</si>
  <si>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</si>
  <si>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</si>
  <si>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</si>
  <si>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</si>
  <si>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</si>
  <si>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</si>
  <si>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</si>
  <si>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</si>
  <si>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</si>
  <si>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</si>
  <si>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</si>
  <si>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</si>
  <si>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</si>
  <si>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</si>
  <si>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</si>
  <si>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</si>
  <si>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</si>
  <si>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</si>
  <si>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</si>
  <si>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</si>
  <si>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</si>
  <si>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</si>
  <si>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</si>
  <si>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</si>
  <si>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</si>
  <si>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</si>
  <si>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</si>
  <si>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</si>
  <si>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</si>
  <si>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</si>
  <si>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</si>
  <si>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</si>
  <si>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</si>
  <si>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</si>
  <si>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</si>
  <si>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</si>
  <si>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</si>
  <si>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</si>
  <si>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</si>
  <si>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</si>
  <si>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</si>
  <si>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</si>
  <si>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</si>
  <si>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</si>
  <si>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</si>
  <si>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</si>
  <si>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</si>
  <si>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</si>
  <si>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</si>
  <si>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</si>
  <si>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</si>
  <si>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</si>
  <si>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</si>
  <si>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</si>
  <si>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</si>
  <si>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</si>
  <si>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</si>
  <si>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</si>
  <si>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</si>
  <si>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</si>
  <si>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</si>
  <si>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</si>
  <si>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</si>
  <si>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</si>
  <si>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</si>
  <si>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</si>
  <si>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</si>
  <si>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</si>
  <si>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</si>
  <si>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</si>
  <si>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</si>
  <si>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</si>
  <si>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</si>
  <si>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</si>
  <si>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</si>
  <si>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</si>
  <si>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</si>
  <si>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</si>
  <si>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</si>
  <si>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</si>
  <si>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</si>
  <si>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</si>
  <si>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</si>
  <si>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</si>
  <si>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</si>
  <si>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</si>
  <si>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</si>
  <si>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</si>
  <si>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</si>
  <si>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</si>
  <si>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</si>
  <si>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</si>
  <si>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</si>
  <si>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</si>
  <si>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</si>
  <si>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</si>
  <si>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</si>
  <si>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</si>
  <si>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</si>
  <si>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</si>
  <si>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</si>
  <si>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</si>
  <si>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</si>
  <si>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</si>
  <si>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</si>
  <si>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</si>
  <si>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</si>
  <si>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</si>
  <si>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</si>
  <si>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</si>
  <si>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</si>
  <si>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</si>
  <si>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</si>
  <si>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</si>
  <si>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</si>
  <si>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</si>
  <si>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</si>
  <si>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</si>
  <si>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</si>
  <si>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</si>
  <si>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</si>
  <si>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</si>
  <si>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</si>
  <si>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</si>
  <si>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</si>
  <si>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</si>
  <si>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</si>
  <si>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</si>
  <si>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</si>
  <si>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</si>
  <si>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</si>
  <si>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</si>
  <si>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</si>
  <si>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</si>
  <si>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</si>
  <si>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</si>
  <si>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</si>
  <si>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</si>
  <si>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</si>
  <si>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</si>
  <si>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</si>
  <si>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</si>
  <si>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</si>
  <si>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</si>
  <si>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</si>
  <si>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</si>
  <si>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</si>
  <si>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</si>
  <si>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</si>
  <si>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</si>
  <si>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</si>
  <si>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</si>
  <si>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</si>
  <si>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</si>
  <si>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</si>
  <si>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</si>
  <si>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</si>
  <si>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</si>
  <si>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</si>
  <si>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</si>
  <si>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</si>
  <si>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</si>
  <si>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</si>
  <si>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</si>
  <si>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</si>
  <si>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</si>
  <si>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</si>
  <si>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</si>
  <si>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</si>
  <si>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</si>
  <si>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</si>
  <si>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</si>
  <si>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</si>
  <si>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</si>
  <si>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</si>
  <si>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</si>
  <si>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</si>
  <si>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</si>
  <si>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</si>
  <si>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</si>
  <si>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</si>
  <si>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</si>
  <si>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</si>
  <si>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</si>
  <si>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</si>
  <si>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</si>
  <si>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</si>
  <si>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</si>
  <si>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</si>
  <si>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</si>
  <si>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</si>
  <si>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</si>
  <si>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</si>
  <si>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</si>
  <si>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</si>
  <si>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</si>
  <si>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</si>
  <si>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</si>
  <si>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</si>
  <si>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</si>
  <si>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</si>
  <si>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</si>
  <si>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</si>
  <si>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</si>
  <si>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</si>
  <si>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</si>
  <si>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</si>
  <si>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</si>
  <si>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</si>
  <si>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</si>
  <si>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</si>
  <si>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</si>
  <si>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</si>
  <si>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</si>
  <si>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</si>
  <si>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</si>
  <si>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</si>
  <si>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</si>
  <si>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</si>
  <si>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</si>
  <si>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</si>
  <si>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</si>
  <si>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</si>
  <si>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</si>
  <si>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</si>
  <si>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</si>
  <si>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</si>
  <si>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</si>
  <si>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</si>
  <si>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</si>
  <si>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</si>
  <si>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</si>
  <si>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</si>
  <si>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</si>
  <si>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</si>
  <si>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</si>
  <si>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</si>
  <si>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</si>
  <si>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</si>
  <si>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</si>
  <si>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</si>
  <si>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</si>
  <si>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</si>
  <si>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</si>
  <si>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</si>
  <si>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</si>
  <si>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</si>
  <si>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</si>
  <si>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</si>
  <si>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</si>
  <si>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</si>
  <si>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</si>
  <si>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</si>
  <si>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</si>
  <si>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</si>
  <si>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</si>
  <si>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</si>
  <si>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</si>
  <si>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</si>
  <si>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</si>
  <si>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</si>
  <si>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</si>
  <si>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</si>
  <si>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</si>
  <si>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</si>
  <si>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</si>
  <si>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</si>
  <si>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</si>
  <si>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</si>
  <si>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</si>
  <si>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</si>
  <si>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</si>
  <si>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</si>
  <si>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</si>
  <si>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</si>
  <si>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</si>
  <si>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</si>
  <si>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</si>
  <si>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</si>
  <si>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</si>
  <si>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</si>
  <si>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</si>
  <si>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</si>
  <si>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</si>
  <si>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</si>
  <si>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</si>
  <si>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</si>
  <si>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</si>
  <si>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</si>
  <si>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</si>
  <si>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</si>
  <si>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</si>
  <si>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</si>
  <si>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</si>
  <si>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</si>
  <si>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</si>
  <si>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</si>
  <si>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</si>
  <si>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</si>
  <si>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</si>
  <si>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</si>
  <si>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</si>
  <si>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</si>
  <si>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</si>
  <si>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</si>
  <si>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</si>
  <si>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</si>
  <si>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</si>
  <si>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</si>
  <si>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</si>
  <si>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</si>
  <si>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</si>
  <si>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</si>
  <si>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</si>
  <si>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</si>
  <si>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</si>
  <si>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</si>
  <si>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</si>
  <si>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</si>
  <si>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</si>
  <si>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</si>
  <si>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</si>
  <si>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</si>
  <si>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</si>
  <si>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</si>
  <si>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</si>
  <si>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</si>
  <si>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</si>
  <si>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</si>
  <si>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</si>
  <si>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</si>
  <si>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</si>
  <si>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</si>
  <si>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</si>
  <si>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</si>
  <si>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</si>
  <si>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</si>
  <si>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</si>
  <si>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</si>
  <si>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</si>
  <si>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</si>
  <si>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</si>
  <si>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</si>
  <si>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</si>
  <si>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</si>
  <si>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</si>
  <si>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</si>
  <si>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</si>
  <si>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</si>
  <si>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</si>
  <si>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</si>
  <si>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</si>
  <si>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</si>
  <si>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</si>
  <si>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</si>
  <si>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</si>
  <si>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</si>
  <si>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</si>
  <si>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</si>
  <si>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</si>
  <si>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</si>
  <si>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</si>
  <si>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</si>
  <si>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</si>
  <si>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</si>
  <si>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</si>
  <si>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</si>
  <si>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</si>
  <si>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</si>
  <si>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</si>
  <si>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</si>
  <si>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</si>
  <si>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</si>
  <si>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</si>
  <si>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</si>
  <si>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</si>
  <si>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</si>
  <si>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</si>
  <si>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</si>
  <si>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</si>
  <si>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</si>
  <si>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</si>
  <si>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</si>
  <si>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</si>
  <si>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</si>
  <si>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</si>
  <si>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</si>
  <si>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</si>
  <si>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</si>
  <si>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</si>
  <si>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</si>
  <si>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</si>
  <si>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</si>
  <si>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</si>
  <si>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</si>
  <si>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</si>
  <si>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</si>
  <si>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</si>
  <si>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</si>
  <si>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</si>
  <si>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</si>
  <si>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</si>
  <si>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</si>
  <si>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</si>
  <si>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</si>
  <si>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</si>
  <si>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</si>
  <si>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</si>
  <si>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</si>
  <si>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</si>
  <si>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</si>
  <si>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</si>
  <si>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</si>
  <si>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</si>
  <si>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</si>
  <si>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</si>
  <si>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</si>
  <si>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</si>
  <si>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</si>
  <si>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</si>
  <si>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</si>
  <si>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</si>
  <si>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</si>
  <si>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</si>
  <si>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</si>
  <si>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</si>
  <si>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</si>
  <si>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</si>
  <si>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</si>
  <si>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</si>
  <si>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</si>
  <si>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</si>
  <si>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</si>
  <si>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</si>
  <si>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</si>
  <si>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</si>
  <si>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</si>
  <si>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</si>
  <si>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</si>
  <si>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</si>
  <si>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</si>
  <si>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</si>
  <si>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</si>
  <si>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</si>
  <si>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</si>
  <si>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</si>
  <si>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</si>
  <si>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</si>
  <si>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</si>
  <si>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</si>
  <si>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</si>
  <si>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</si>
  <si>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</si>
  <si>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</si>
  <si>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</si>
  <si>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</si>
  <si>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</si>
  <si>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</si>
  <si>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</si>
  <si>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</si>
  <si>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</si>
  <si>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</si>
  <si>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</si>
  <si>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</si>
  <si>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</si>
  <si>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</si>
  <si>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</si>
  <si>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</si>
  <si>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</si>
  <si>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</si>
  <si>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</si>
  <si>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</si>
  <si>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</si>
  <si>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</si>
  <si>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</si>
  <si>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</si>
  <si>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</si>
  <si>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</si>
  <si>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</si>
  <si>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</si>
  <si>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</si>
  <si>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</si>
  <si>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</si>
  <si>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</si>
  <si>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</si>
  <si>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</si>
  <si>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</si>
  <si>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</si>
  <si>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</si>
  <si>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</si>
  <si>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</si>
  <si>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</si>
  <si>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</si>
  <si>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</si>
  <si>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</si>
  <si>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</si>
  <si>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</si>
  <si>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</si>
  <si>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</si>
  <si>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</si>
  <si>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</si>
  <si>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</si>
  <si>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</si>
  <si>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</si>
  <si>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</si>
  <si>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</si>
  <si>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</si>
  <si>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</si>
  <si>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</si>
  <si>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</si>
  <si>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</si>
  <si>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</si>
  <si>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</si>
  <si>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</si>
  <si>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</si>
  <si>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</si>
  <si>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</si>
  <si>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</si>
  <si>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</si>
  <si>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</si>
  <si>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</si>
  <si>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</si>
  <si>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</si>
  <si>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</si>
  <si>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</si>
  <si>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</si>
  <si>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</si>
  <si>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</si>
  <si>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</si>
  <si>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</si>
  <si>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</si>
  <si>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</si>
  <si>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</si>
  <si>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</si>
  <si>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</si>
  <si>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</si>
  <si>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</si>
  <si>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</si>
  <si>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</si>
  <si>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</si>
  <si>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</si>
  <si>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</si>
  <si>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</si>
  <si>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</si>
  <si>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</si>
  <si>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</si>
  <si>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</si>
  <si>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</si>
  <si>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</si>
  <si>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</si>
  <si>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</si>
  <si>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</si>
  <si>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</si>
  <si>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</si>
  <si>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</si>
  <si>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</si>
  <si>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</si>
  <si>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</si>
  <si>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</si>
  <si>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</si>
  <si>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</si>
  <si>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</si>
  <si>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</si>
  <si>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</si>
  <si>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</si>
  <si>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</si>
  <si>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</si>
  <si>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</si>
  <si>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</si>
  <si>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</si>
  <si>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</si>
  <si>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</si>
  <si>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</si>
  <si>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</si>
  <si>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</si>
  <si>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</si>
  <si>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</si>
  <si>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</si>
  <si>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</si>
  <si>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</si>
  <si>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</si>
  <si>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</si>
  <si>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</si>
  <si>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</si>
  <si>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</si>
  <si>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</si>
  <si>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</si>
  <si>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</si>
  <si>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</si>
  <si>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</si>
  <si>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</si>
  <si>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</si>
  <si>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</si>
  <si>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</si>
  <si>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</si>
  <si>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</si>
  <si>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</si>
  <si>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</si>
  <si>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</si>
  <si>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</si>
  <si>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</si>
  <si>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</si>
  <si>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</si>
  <si>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</si>
  <si>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</si>
  <si>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</si>
  <si>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</si>
  <si>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</si>
  <si>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</si>
  <si>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</si>
  <si>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</si>
  <si>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</si>
  <si>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</si>
  <si>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</si>
  <si>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</si>
  <si>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</si>
  <si>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</si>
  <si>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</si>
  <si>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</si>
  <si>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</si>
  <si>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</si>
  <si>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</si>
  <si>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</si>
  <si>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</si>
  <si>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</si>
  <si>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</si>
  <si>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</si>
  <si>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</si>
  <si>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</si>
  <si>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</si>
  <si>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</si>
  <si>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</si>
  <si>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</si>
  <si>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</si>
  <si>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</si>
  <si>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</si>
  <si>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</si>
  <si>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</si>
  <si>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</si>
  <si>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</si>
  <si>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</si>
  <si>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</si>
  <si>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</si>
  <si>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</si>
  <si>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</si>
  <si>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</si>
  <si>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</si>
  <si>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</si>
  <si>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</si>
  <si>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</si>
  <si>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</si>
  <si>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</si>
  <si>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</si>
  <si>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</si>
  <si>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</si>
  <si>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</si>
  <si>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</si>
  <si>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</si>
  <si>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</si>
  <si>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</si>
  <si>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</si>
  <si>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</si>
  <si>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</si>
  <si>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</si>
  <si>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</si>
  <si>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</si>
  <si>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</si>
  <si>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</si>
  <si>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</si>
  <si>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</si>
  <si>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</si>
  <si>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</si>
  <si>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</si>
  <si>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</si>
  <si>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</si>
  <si>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</si>
  <si>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</si>
  <si>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</si>
  <si>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</si>
  <si>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</si>
  <si>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</si>
  <si>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</si>
  <si>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</si>
  <si>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</si>
  <si>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</si>
  <si>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</si>
  <si>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</si>
  <si>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</si>
  <si>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</si>
  <si>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</si>
  <si>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</si>
  <si>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</si>
  <si>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</si>
  <si>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</si>
  <si>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</si>
  <si>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</si>
  <si>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</si>
  <si>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</si>
  <si>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</si>
  <si>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</si>
  <si>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</si>
  <si>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</si>
  <si>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</si>
  <si>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</si>
  <si>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</si>
  <si>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</si>
  <si>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</si>
  <si>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</si>
  <si>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</si>
  <si>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</si>
  <si>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</si>
  <si>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</si>
  <si>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</si>
  <si>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</si>
  <si>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</si>
  <si>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</si>
  <si>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</si>
  <si>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</si>
  <si>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</si>
  <si>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</si>
  <si>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</si>
  <si>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</si>
  <si>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</si>
  <si>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</si>
  <si>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</si>
  <si>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</si>
  <si>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</si>
  <si>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</si>
  <si>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</si>
  <si>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</si>
  <si>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</si>
  <si>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</si>
  <si>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</si>
  <si>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</si>
  <si>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</si>
  <si>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</si>
  <si>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</si>
  <si>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</si>
  <si>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</si>
  <si>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</si>
  <si>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</si>
  <si>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</si>
  <si>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</si>
  <si>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</si>
  <si>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</si>
  <si>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</si>
  <si>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</si>
  <si>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</si>
  <si>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</si>
  <si>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</si>
  <si>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</si>
  <si>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</si>
  <si>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</si>
  <si>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</si>
  <si>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</si>
  <si>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</si>
  <si>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</si>
  <si>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</si>
  <si>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</si>
  <si>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</si>
  <si>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</si>
  <si>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</si>
  <si>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</si>
  <si>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</si>
  <si>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</si>
  <si>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</si>
  <si>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</si>
  <si>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</si>
  <si>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</si>
  <si>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</si>
  <si>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</si>
  <si>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</si>
  <si>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</si>
  <si>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</si>
  <si>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</si>
  <si>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</si>
  <si>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</si>
  <si>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</si>
  <si>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</si>
  <si>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</si>
  <si>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</si>
  <si>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</si>
  <si>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</si>
  <si>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</si>
  <si>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</si>
  <si>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</si>
  <si>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</si>
  <si>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</si>
  <si>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</si>
  <si>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</si>
  <si>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</si>
  <si>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</si>
  <si>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</si>
  <si>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</si>
  <si>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</si>
  <si>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</si>
  <si>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</si>
  <si>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</si>
  <si>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</si>
  <si>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</si>
  <si>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</si>
  <si>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</si>
  <si>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</si>
  <si>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</si>
  <si>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</si>
  <si>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</si>
  <si>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</si>
  <si>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</si>
  <si>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</si>
  <si>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</si>
  <si>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</si>
  <si>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</si>
  <si>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</si>
  <si>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</si>
  <si>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</si>
  <si>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</si>
  <si>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</si>
  <si>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</si>
  <si>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</si>
  <si>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</si>
  <si>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</si>
  <si>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</si>
  <si>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</si>
  <si>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</si>
  <si>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</si>
  <si>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</si>
  <si>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</si>
  <si>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</si>
  <si>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</si>
  <si>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</si>
  <si>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</si>
  <si>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</si>
  <si>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</si>
  <si>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</si>
  <si>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</si>
  <si>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</si>
  <si>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</si>
  <si>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</si>
  <si>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</si>
  <si>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</si>
  <si>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</si>
  <si>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</si>
  <si>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</si>
  <si>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</si>
  <si>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</si>
  <si>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</si>
  <si>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</si>
  <si>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</si>
  <si>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</si>
  <si>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</si>
  <si>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</si>
  <si>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</si>
  <si>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</si>
  <si>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</si>
  <si>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</si>
  <si>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</si>
  <si>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</si>
  <si>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</si>
  <si>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</si>
  <si>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</si>
  <si>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</si>
  <si>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</si>
  <si>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</si>
  <si>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</si>
  <si>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</si>
  <si>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</si>
  <si>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</si>
  <si>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</si>
  <si>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</si>
  <si>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</si>
  <si>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</si>
  <si>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</si>
  <si>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</si>
  <si>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</si>
  <si>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</si>
  <si>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</si>
  <si>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</si>
  <si>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</si>
  <si>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</si>
  <si>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</si>
  <si>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</si>
  <si>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</si>
  <si>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</si>
  <si>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</si>
  <si>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</si>
  <si>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</si>
  <si>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</si>
  <si>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</si>
  <si>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</si>
  <si>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</si>
  <si>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</si>
  <si>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</si>
  <si>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</si>
  <si>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</si>
  <si>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</si>
  <si>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</si>
  <si>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</si>
  <si>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</si>
  <si>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</si>
  <si>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</si>
  <si>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</si>
  <si>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</si>
  <si>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</si>
  <si>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</si>
  <si>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</si>
  <si>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</si>
  <si>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</si>
  <si>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</si>
  <si>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</si>
  <si>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</si>
  <si>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</si>
  <si>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</si>
  <si>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</si>
  <si>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</si>
  <si>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</si>
  <si>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</si>
  <si>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</si>
  <si>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</si>
  <si>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</si>
  <si>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</si>
  <si>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</si>
  <si>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</si>
  <si>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</si>
  <si>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</si>
  <si>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</si>
  <si>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</si>
  <si>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</si>
  <si>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</si>
  <si>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</si>
  <si>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</si>
  <si>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</si>
  <si>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</si>
  <si>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</si>
  <si>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</si>
  <si>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</si>
  <si>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</si>
  <si>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</si>
  <si>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</si>
  <si>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</si>
  <si>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</si>
  <si>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</si>
  <si>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</si>
  <si>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</si>
  <si>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</si>
  <si>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</si>
  <si>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</si>
  <si>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</si>
  <si>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</si>
  <si>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</si>
  <si>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</si>
  <si>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</si>
  <si>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</si>
  <si>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</si>
  <si>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</si>
  <si>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</si>
  <si>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</si>
  <si>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</si>
  <si>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</si>
  <si>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</si>
  <si>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</si>
  <si>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</si>
  <si>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</si>
  <si>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</si>
  <si>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</si>
  <si>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</si>
  <si>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</si>
  <si>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</si>
  <si>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</si>
  <si>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</si>
  <si>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</si>
  <si>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</si>
  <si>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</si>
  <si>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</si>
  <si>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</si>
  <si>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</si>
  <si>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</si>
  <si>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</si>
  <si>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</si>
  <si>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</si>
  <si>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</si>
  <si>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</si>
  <si>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</si>
  <si>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</si>
  <si>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</si>
  <si>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</si>
  <si>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</si>
  <si>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</si>
  <si>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</si>
  <si>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</si>
  <si>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</si>
  <si>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</si>
  <si>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</si>
  <si>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</si>
  <si>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</si>
  <si>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</si>
  <si>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</si>
  <si>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</si>
  <si>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</si>
  <si>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</si>
  <si>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</si>
  <si>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</si>
  <si>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</si>
  <si>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</si>
  <si>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</si>
  <si>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</si>
  <si>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</si>
  <si>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</si>
  <si>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</si>
  <si>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</si>
  <si>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</si>
  <si>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</si>
  <si>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</si>
  <si>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</si>
  <si>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</si>
  <si>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</si>
  <si>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</si>
  <si>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</si>
  <si>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</si>
  <si>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</si>
  <si>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</si>
  <si>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</si>
  <si>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</si>
  <si>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</si>
  <si>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</si>
  <si>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</si>
  <si>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</si>
  <si>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</si>
  <si>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</si>
  <si>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</si>
  <si>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</si>
  <si>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</si>
  <si>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</si>
  <si>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</si>
  <si>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</si>
  <si>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</si>
  <si>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</si>
  <si>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</si>
  <si>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</si>
  <si>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</si>
  <si>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</si>
  <si>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</si>
  <si>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</si>
  <si>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</si>
  <si>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</si>
  <si>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</si>
  <si>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</si>
  <si>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</si>
  <si>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</si>
  <si>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</si>
  <si>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</si>
  <si>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</si>
  <si>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</si>
  <si>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</si>
  <si>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</si>
  <si>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</si>
  <si>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</si>
  <si>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</si>
  <si>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</si>
  <si>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</si>
  <si>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</si>
  <si>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</si>
  <si>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</si>
  <si>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</si>
  <si>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</si>
  <si>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</si>
  <si>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</si>
  <si>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</si>
  <si>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</si>
  <si>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</si>
  <si>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</si>
  <si>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</si>
  <si>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</si>
  <si>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</si>
  <si>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</si>
  <si>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</si>
  <si>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</si>
  <si>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</si>
  <si>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</si>
  <si>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</si>
  <si>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</si>
  <si>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</si>
  <si>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</si>
  <si>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</si>
  <si>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</si>
  <si>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</si>
  <si>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</si>
  <si>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</si>
  <si>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</si>
  <si>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</si>
  <si>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</si>
  <si>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</si>
  <si>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</si>
  <si>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</si>
  <si>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</si>
  <si>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</si>
  <si>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</si>
  <si>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</si>
  <si>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</si>
  <si>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</si>
  <si>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</si>
  <si>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</si>
  <si>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</si>
  <si>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</si>
  <si>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</si>
  <si>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</si>
  <si>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</si>
  <si>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</si>
  <si>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</si>
  <si>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</si>
  <si>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</si>
  <si>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</si>
  <si>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</si>
  <si>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</si>
  <si>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</si>
  <si>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</si>
  <si>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</si>
  <si>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</si>
  <si>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</si>
  <si>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</si>
  <si>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</si>
  <si>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</si>
  <si>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</si>
  <si>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</si>
  <si>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</si>
  <si>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</si>
  <si>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</si>
  <si>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</si>
  <si>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</si>
  <si>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</si>
  <si>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</si>
  <si>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</si>
  <si>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</si>
  <si>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</si>
  <si>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</si>
  <si>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</si>
  <si>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</si>
  <si>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</si>
  <si>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</si>
  <si>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</si>
  <si>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</si>
  <si>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</si>
  <si>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</si>
  <si>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</si>
  <si>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</si>
  <si>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</si>
  <si>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</si>
  <si>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</si>
  <si>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</si>
  <si>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</si>
  <si>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</si>
  <si>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</si>
  <si>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</si>
  <si>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</si>
  <si>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</si>
  <si>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</si>
  <si>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</si>
  <si>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</si>
  <si>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</si>
  <si>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</si>
  <si>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</si>
  <si>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</si>
  <si>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</si>
  <si>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</si>
  <si>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</si>
  <si>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</si>
  <si>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</si>
  <si>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</si>
  <si>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</si>
  <si>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</si>
  <si>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</si>
  <si>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</si>
  <si>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</si>
  <si>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</si>
  <si>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</si>
  <si>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</si>
  <si>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</si>
  <si>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</si>
  <si>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</si>
  <si>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</si>
  <si>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</si>
  <si>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</si>
  <si>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</si>
  <si>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</si>
  <si>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</si>
  <si>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</si>
  <si>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</si>
  <si>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</si>
  <si>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</si>
  <si>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</si>
  <si>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</si>
  <si>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</si>
  <si>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</si>
  <si>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</si>
  <si>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</si>
  <si>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</si>
  <si>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</si>
  <si>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</si>
  <si>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</si>
  <si>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</si>
  <si>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</si>
  <si>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</si>
  <si>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</si>
  <si>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</si>
  <si>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</si>
  <si>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</si>
  <si>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</si>
  <si>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</si>
  <si>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</si>
  <si>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</si>
  <si>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</si>
  <si>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</si>
  <si>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</si>
  <si>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</si>
  <si>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</si>
  <si>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</si>
  <si>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</si>
  <si>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</si>
  <si>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</si>
  <si>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</si>
  <si>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</si>
  <si>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</si>
  <si>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</si>
  <si>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</si>
  <si>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</si>
  <si>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</si>
  <si>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</si>
  <si>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</si>
  <si>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</si>
  <si>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</si>
  <si>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</si>
  <si>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</si>
  <si>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</si>
  <si>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</si>
  <si>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</si>
  <si>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</si>
  <si>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</si>
  <si>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</si>
  <si>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</si>
  <si>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</si>
  <si>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</si>
  <si>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</si>
  <si>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</si>
  <si>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</si>
  <si>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</si>
  <si>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</si>
  <si>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</si>
  <si>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</si>
  <si>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</si>
  <si>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</si>
  <si>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</si>
  <si>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</si>
  <si>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</si>
  <si>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</si>
  <si>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</si>
  <si>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</si>
  <si>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</si>
  <si>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</si>
  <si>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</si>
  <si>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</si>
  <si>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</si>
  <si>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</si>
  <si>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</si>
  <si>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</si>
  <si>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</si>
  <si>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</si>
  <si>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</si>
  <si>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</si>
  <si>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</si>
  <si>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</si>
  <si>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</si>
  <si>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</si>
  <si>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</si>
  <si>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</si>
  <si>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</si>
  <si>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</si>
  <si>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</si>
  <si>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</si>
  <si>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</si>
  <si>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</si>
  <si>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</si>
  <si>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</si>
  <si>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</si>
  <si>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</si>
  <si>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</si>
  <si>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</si>
  <si>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</si>
  <si>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</si>
  <si>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</si>
  <si>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</si>
  <si>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</si>
  <si>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</si>
  <si>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</si>
  <si>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</si>
  <si>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</si>
  <si>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</si>
  <si>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</si>
  <si>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</si>
  <si>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</si>
  <si>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</si>
  <si>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</si>
  <si>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</si>
  <si>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</si>
  <si>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</si>
  <si>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</si>
  <si>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</si>
  <si>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</si>
  <si>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</si>
  <si>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</si>
  <si>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</si>
  <si>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</si>
  <si>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</si>
  <si>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</si>
  <si>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</si>
  <si>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</si>
  <si>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</si>
  <si>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</si>
  <si>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</si>
  <si>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</si>
  <si>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</si>
  <si>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</si>
  <si>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</si>
  <si>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</si>
  <si>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</si>
  <si>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</si>
  <si>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</si>
  <si>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</si>
  <si>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</si>
  <si>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</si>
  <si>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</si>
  <si>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</si>
  <si>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</si>
  <si>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</si>
  <si>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</si>
  <si>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</si>
  <si>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</si>
  <si>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</si>
  <si>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</si>
  <si>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</si>
  <si>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</si>
  <si>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</si>
  <si>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</si>
  <si>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</si>
  <si>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</si>
  <si>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</si>
  <si>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</si>
  <si>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</si>
  <si>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</si>
  <si>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</si>
  <si>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</si>
  <si>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</si>
  <si>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</si>
  <si>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</si>
  <si>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</si>
  <si>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</si>
  <si>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</si>
  <si>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</si>
  <si>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</si>
  <si>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</si>
  <si>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</si>
  <si>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</si>
  <si>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</si>
  <si>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</si>
  <si>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</si>
  <si>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</si>
  <si>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</si>
  <si>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</si>
  <si>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</si>
  <si>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</si>
  <si>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</si>
  <si>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</si>
  <si>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</si>
  <si>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</si>
  <si>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</si>
  <si>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</si>
  <si>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</si>
  <si>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</si>
  <si>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</si>
  <si>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</si>
  <si>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</si>
  <si>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</si>
  <si>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</si>
  <si>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</si>
  <si>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</si>
  <si>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</si>
  <si>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</si>
  <si>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</si>
  <si>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</si>
  <si>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</si>
  <si>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</si>
  <si>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</si>
  <si>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</si>
  <si>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</si>
  <si>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</si>
  <si>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</si>
  <si>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</si>
  <si>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</si>
  <si>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</si>
  <si>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</si>
  <si>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</si>
  <si>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</si>
  <si>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</si>
  <si>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</si>
  <si>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</si>
  <si>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</si>
  <si>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</si>
  <si>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</si>
  <si>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</si>
  <si>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</si>
  <si>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</si>
  <si>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</si>
  <si>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</si>
  <si>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</si>
  <si>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</si>
  <si>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</si>
  <si>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</si>
  <si>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</si>
  <si>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</si>
  <si>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</si>
  <si>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</si>
  <si>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</si>
  <si>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</si>
  <si>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</si>
  <si>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</si>
  <si>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</si>
  <si>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</si>
  <si>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</si>
  <si>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</si>
  <si>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</si>
  <si>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</si>
  <si>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</si>
  <si>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</si>
  <si>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</si>
  <si>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</si>
  <si>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</si>
  <si>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</si>
  <si>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</si>
  <si>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</si>
  <si>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</si>
  <si>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</si>
  <si>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</si>
  <si>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</si>
  <si>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</si>
  <si>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</si>
  <si>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</si>
  <si>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</si>
  <si>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</si>
  <si>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</si>
  <si>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</si>
  <si>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</si>
  <si>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</si>
  <si>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</si>
  <si>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</si>
  <si>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</si>
  <si>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</si>
  <si>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</si>
  <si>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</si>
  <si>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</si>
  <si>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</si>
  <si>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</si>
  <si>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</si>
  <si>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</si>
  <si>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</si>
  <si>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</si>
  <si>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</si>
  <si>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</si>
  <si>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</si>
  <si>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</si>
  <si>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</si>
  <si>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</si>
  <si>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</si>
  <si>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</si>
  <si>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</si>
  <si>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</si>
  <si>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</si>
  <si>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</si>
  <si>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</si>
  <si>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</si>
  <si>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</si>
  <si>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</si>
  <si>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</si>
  <si>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</si>
  <si>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</si>
  <si>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</si>
  <si>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</si>
  <si>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</si>
  <si>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</si>
  <si>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</si>
  <si>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</si>
  <si>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</si>
  <si>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</si>
  <si>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</si>
  <si>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</si>
  <si>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</si>
  <si>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</si>
  <si>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</si>
  <si>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</si>
  <si>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</si>
  <si>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</si>
  <si>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</si>
  <si>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</si>
  <si>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</si>
  <si>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</si>
  <si>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</si>
  <si>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</si>
  <si>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</si>
  <si>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</si>
  <si>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</si>
  <si>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</si>
  <si>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</si>
  <si>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</si>
  <si>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</si>
  <si>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</si>
  <si>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</si>
  <si>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</si>
  <si>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</si>
  <si>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</si>
  <si>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</si>
  <si>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</si>
  <si>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</si>
  <si>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</si>
  <si>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</si>
  <si>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</si>
  <si>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</si>
  <si>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</si>
  <si>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</si>
  <si>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</si>
  <si>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</si>
  <si>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</si>
  <si>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</si>
  <si>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</si>
  <si>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</si>
  <si>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</si>
  <si>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</si>
  <si>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</si>
  <si>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</si>
  <si>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</si>
  <si>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</si>
  <si>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</si>
  <si>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</si>
  <si>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</si>
  <si>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</si>
  <si>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</si>
  <si>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</si>
  <si>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</si>
  <si>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</si>
  <si>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</si>
  <si>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</si>
  <si>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</si>
  <si>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</si>
  <si>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</si>
  <si>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</si>
  <si>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</si>
  <si>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</si>
  <si>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</si>
  <si>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</si>
  <si>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</si>
  <si>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</si>
  <si>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</si>
  <si>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</si>
  <si>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</si>
  <si>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</si>
  <si>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</si>
  <si>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</si>
  <si>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</si>
  <si>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</si>
  <si>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</si>
  <si>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</si>
  <si>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</si>
  <si>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</si>
  <si>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</si>
  <si>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</si>
  <si>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</si>
  <si>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</si>
  <si>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</si>
  <si>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</si>
  <si>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</si>
  <si>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</si>
  <si>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</si>
  <si>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</si>
  <si>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</si>
  <si>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</si>
  <si>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</si>
  <si>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</si>
  <si>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</si>
  <si>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</si>
  <si>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</si>
  <si>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</si>
  <si>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</si>
  <si>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</si>
  <si>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</si>
  <si>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</si>
  <si>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</si>
  <si>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</si>
  <si>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</si>
  <si>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</si>
  <si>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</si>
  <si>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</si>
  <si>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</si>
  <si>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</si>
  <si>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</si>
  <si>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</si>
  <si>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</si>
  <si>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</si>
  <si>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</si>
  <si>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</si>
  <si>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</si>
  <si>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</si>
  <si>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</si>
  <si>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</si>
  <si>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</si>
  <si>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</si>
  <si>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</si>
  <si>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</si>
  <si>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</si>
  <si>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</si>
  <si>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</si>
  <si>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</si>
  <si>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</si>
  <si>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</si>
  <si>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</si>
  <si>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</si>
  <si>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</si>
  <si>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</si>
  <si>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</si>
  <si>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</si>
  <si>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</si>
  <si>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</si>
  <si>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</si>
  <si>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</si>
  <si>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</si>
  <si>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</si>
  <si>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</si>
  <si>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</si>
  <si>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</si>
  <si>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</si>
  <si>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</si>
  <si>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</si>
  <si>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</si>
  <si>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</si>
  <si>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</si>
  <si>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</si>
  <si>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</si>
  <si>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</si>
  <si>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</si>
  <si>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</si>
  <si>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</si>
  <si>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</si>
  <si>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</si>
  <si>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</si>
  <si>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</si>
  <si>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</si>
  <si>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</si>
  <si>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</si>
  <si>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</si>
  <si>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</si>
  <si>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</si>
  <si>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</si>
  <si>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</si>
  <si>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</si>
  <si>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</si>
  <si>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</si>
  <si>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</si>
  <si>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</si>
  <si>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</si>
  <si>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</si>
  <si>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</si>
  <si>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</si>
  <si>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</si>
  <si>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</si>
  <si>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</si>
  <si>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</si>
  <si>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</si>
  <si>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</si>
  <si>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</si>
  <si>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</si>
  <si>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</si>
  <si>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</si>
  <si>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</si>
  <si>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</si>
  <si>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</si>
  <si>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</si>
  <si>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</si>
  <si>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</si>
  <si>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</si>
  <si>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</si>
  <si>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</si>
  <si>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</si>
  <si>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</si>
  <si>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</si>
  <si>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</si>
  <si>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</si>
  <si>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</si>
  <si>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</si>
  <si>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</si>
  <si>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</si>
  <si>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</si>
  <si>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</si>
  <si>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</si>
  <si>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</si>
  <si>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</si>
  <si>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</si>
  <si>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</si>
  <si>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</si>
  <si>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</si>
  <si>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</si>
  <si>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</si>
  <si>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</si>
  <si>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</si>
  <si>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</si>
  <si>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</si>
  <si>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</si>
  <si>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</si>
  <si>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</si>
  <si>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</si>
  <si>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</si>
  <si>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</si>
  <si>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</si>
  <si>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</si>
  <si>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</si>
  <si>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</si>
  <si>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</si>
  <si>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</si>
  <si>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</si>
  <si>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</si>
  <si>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</si>
  <si>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</si>
  <si>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</si>
  <si>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</si>
  <si>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</si>
  <si>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</si>
  <si>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</si>
  <si>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</si>
  <si>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</si>
  <si>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</si>
  <si>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</si>
  <si>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</si>
  <si>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</si>
  <si>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</si>
  <si>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</si>
  <si>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</si>
  <si>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</si>
  <si>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</si>
  <si>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</si>
  <si>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</si>
  <si>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</si>
  <si>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</si>
  <si>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</si>
  <si>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</si>
  <si>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</si>
  <si>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</si>
  <si>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</si>
  <si>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</si>
  <si>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</si>
  <si>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</si>
  <si>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</si>
  <si>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</si>
  <si>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</si>
  <si>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</si>
  <si>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</si>
  <si>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</si>
  <si>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</si>
  <si>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</si>
  <si>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</si>
  <si>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</si>
  <si>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</si>
  <si>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</si>
  <si>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</si>
  <si>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</si>
  <si>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</si>
  <si>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</si>
  <si>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</si>
  <si>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</si>
  <si>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</si>
  <si>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</si>
  <si>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</si>
  <si>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</si>
  <si>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</si>
  <si>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</si>
  <si>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</si>
  <si>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</si>
  <si>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</si>
  <si>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</si>
  <si>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</si>
  <si>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</si>
  <si>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</si>
  <si>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</si>
  <si>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</si>
  <si>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</si>
  <si>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</si>
  <si>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</si>
  <si>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</si>
  <si>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</si>
  <si>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</si>
  <si>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</si>
  <si>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</si>
  <si>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</si>
  <si>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</si>
  <si>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</si>
  <si>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</si>
  <si>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</si>
  <si>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</si>
  <si>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</si>
  <si>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</si>
  <si>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</si>
  <si>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</si>
  <si>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</si>
  <si>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</si>
  <si>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</si>
  <si>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</si>
  <si>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</si>
  <si>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</si>
  <si>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</si>
  <si>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</si>
  <si>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</si>
  <si>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</si>
  <si>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</si>
  <si>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</si>
  <si>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</si>
  <si>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</si>
  <si>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</si>
  <si>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</si>
  <si>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</si>
  <si>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</si>
  <si>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</si>
  <si>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</si>
  <si>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</si>
  <si>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</si>
  <si>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</si>
  <si>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</si>
  <si>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</si>
  <si>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</si>
  <si>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</si>
  <si>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</si>
  <si>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</si>
  <si>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</si>
  <si>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</si>
  <si>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</si>
  <si>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</si>
  <si>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</si>
  <si>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</si>
  <si>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</si>
  <si>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</si>
  <si>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</si>
  <si>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</si>
  <si>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</si>
  <si>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</si>
  <si>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</si>
  <si>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</si>
  <si>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</si>
  <si>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</si>
  <si>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</si>
  <si>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</si>
  <si>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</si>
  <si>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</si>
  <si>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</si>
  <si>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</si>
  <si>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</si>
  <si>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</si>
  <si>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</si>
  <si>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</si>
  <si>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</si>
  <si>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</si>
  <si>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</si>
  <si>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</si>
  <si>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</si>
  <si>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</si>
  <si>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</si>
  <si>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</si>
  <si>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</si>
  <si>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</si>
  <si>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</si>
  <si>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</si>
  <si>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</si>
  <si>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</si>
  <si>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</si>
  <si>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</si>
  <si>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</si>
  <si>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</si>
  <si>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</si>
  <si>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</si>
  <si>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</si>
  <si>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</si>
  <si>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</si>
  <si>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</si>
  <si>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</si>
  <si>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</si>
  <si>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</si>
  <si>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</si>
  <si>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</si>
  <si>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</si>
  <si>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</si>
  <si>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</si>
  <si>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</si>
  <si>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</si>
  <si>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</si>
  <si>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</si>
  <si>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</si>
  <si>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</si>
  <si>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</si>
  <si>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</si>
  <si>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</si>
  <si>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</si>
  <si>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</si>
  <si>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</si>
  <si>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</si>
  <si>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</si>
  <si>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</si>
  <si>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</si>
  <si>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</si>
  <si>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</si>
  <si>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</si>
  <si>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</si>
  <si>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</si>
  <si>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</si>
  <si>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</si>
  <si>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</si>
  <si>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</si>
  <si>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</si>
  <si>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</si>
  <si>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</si>
  <si>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</si>
  <si>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</si>
  <si>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</si>
  <si>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</si>
  <si>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</si>
  <si>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</si>
  <si>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</si>
  <si>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</si>
  <si>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</si>
  <si>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</si>
  <si>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</si>
  <si>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</si>
  <si>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</si>
  <si>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</si>
  <si>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</si>
  <si>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</si>
  <si>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</si>
  <si>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</si>
  <si>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</si>
  <si>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</si>
  <si>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</si>
  <si>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</si>
  <si>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</si>
  <si>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</si>
  <si>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</si>
  <si>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</si>
  <si>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</si>
  <si>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</si>
  <si>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</si>
  <si>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</si>
  <si>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</si>
  <si>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</si>
  <si>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</si>
  <si>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</si>
  <si>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</si>
  <si>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</si>
  <si>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</si>
  <si>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</si>
  <si>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</si>
  <si>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</si>
  <si>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</si>
  <si>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</si>
  <si>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</si>
  <si>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</si>
  <si>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</si>
  <si>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</si>
  <si>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</si>
  <si>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</si>
  <si>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</si>
  <si>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</si>
  <si>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</si>
  <si>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</si>
  <si>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</si>
  <si>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</si>
  <si>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</si>
  <si>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</si>
  <si>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</si>
  <si>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</si>
  <si>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</si>
  <si>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</si>
  <si>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</si>
  <si>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</si>
  <si>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</si>
  <si>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</si>
  <si>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</si>
  <si>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</si>
  <si>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</si>
  <si>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</si>
  <si>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</si>
  <si>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</si>
  <si>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</si>
  <si>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</si>
  <si>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</si>
  <si>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</si>
  <si>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</si>
  <si>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</si>
  <si>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</si>
  <si>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</si>
  <si>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</si>
  <si>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</si>
  <si>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</si>
  <si>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</si>
  <si>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</si>
  <si>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</si>
  <si>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</si>
  <si>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</si>
  <si>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</si>
  <si>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</si>
  <si>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</si>
  <si>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</si>
  <si>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</si>
  <si>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</si>
  <si>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</si>
  <si>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</si>
  <si>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</si>
  <si>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</si>
  <si>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</si>
  <si>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</si>
  <si>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</si>
  <si>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</si>
  <si>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</si>
  <si>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</si>
  <si>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</si>
  <si>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</si>
  <si>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</si>
  <si>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</si>
  <si>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</si>
  <si>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</si>
  <si>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</si>
  <si>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</si>
  <si>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</si>
  <si>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</si>
  <si>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</si>
  <si>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</si>
  <si>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</si>
  <si>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</si>
  <si>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</si>
  <si>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</si>
  <si>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</si>
  <si>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</si>
  <si>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</si>
  <si>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</si>
  <si>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</si>
  <si>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</si>
  <si>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</si>
  <si>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</si>
  <si>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</si>
  <si>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</si>
  <si>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</si>
  <si>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</si>
  <si>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</si>
  <si>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</si>
  <si>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</si>
  <si>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</si>
  <si>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</si>
  <si>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</si>
  <si>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</si>
  <si>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</si>
  <si>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</si>
  <si>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</si>
  <si>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</si>
  <si>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</si>
  <si>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</si>
  <si>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</si>
  <si>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</si>
  <si>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</si>
  <si>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</si>
  <si>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</si>
  <si>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</si>
  <si>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</si>
  <si>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</si>
  <si>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</si>
  <si>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</si>
  <si>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</si>
  <si>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</si>
  <si>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</si>
  <si>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</si>
  <si>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</si>
  <si>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</si>
  <si>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</si>
  <si>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</si>
  <si>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</si>
  <si>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</si>
  <si>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</si>
  <si>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</si>
  <si>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</si>
  <si>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</si>
  <si>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</si>
  <si>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</si>
  <si>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</si>
  <si>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</si>
  <si>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</si>
  <si>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</si>
  <si>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</si>
  <si>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</si>
  <si>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</si>
  <si>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</si>
  <si>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</si>
  <si>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</si>
  <si>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</si>
  <si>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</si>
  <si>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</si>
  <si>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</si>
  <si>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</si>
  <si>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</si>
  <si>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</si>
  <si>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</si>
  <si>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</si>
  <si>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</si>
  <si>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</si>
  <si>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</si>
  <si>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</si>
  <si>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</si>
  <si>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</si>
  <si>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</si>
  <si>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</si>
  <si>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</si>
  <si>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</si>
  <si>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</si>
  <si>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</si>
  <si>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</si>
  <si>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</si>
  <si>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</si>
  <si>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</si>
  <si>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</si>
  <si>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</si>
  <si>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</si>
  <si>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</si>
  <si>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</si>
  <si>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</si>
  <si>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</si>
  <si>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</si>
  <si>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</si>
  <si>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</si>
  <si>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</si>
  <si>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</si>
  <si>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</si>
  <si>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</si>
  <si>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</si>
  <si>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</si>
  <si>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</si>
  <si>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</si>
  <si>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</si>
  <si>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</si>
  <si>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</si>
  <si>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</si>
  <si>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</si>
  <si>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</si>
  <si>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</si>
  <si>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</si>
  <si>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</si>
  <si>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</si>
  <si>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</si>
  <si>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</si>
  <si>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</si>
  <si>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</si>
  <si>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</si>
  <si>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</si>
  <si>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</si>
  <si>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</si>
  <si>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</si>
  <si>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</si>
  <si>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</si>
  <si>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</si>
  <si>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</si>
  <si>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</si>
  <si>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</si>
  <si>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</si>
  <si>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</si>
  <si>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</si>
  <si>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</si>
  <si>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</si>
  <si>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</si>
  <si>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</si>
  <si>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</si>
  <si>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</si>
  <si>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</si>
  <si>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</si>
  <si>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</si>
  <si>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</si>
  <si>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</si>
  <si>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</si>
  <si>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</si>
  <si>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</si>
  <si>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</si>
  <si>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</si>
  <si>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</si>
  <si>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</si>
  <si>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</si>
  <si>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</si>
  <si>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</si>
  <si>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</si>
  <si>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</si>
  <si>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</si>
  <si>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</si>
  <si>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</si>
  <si>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</si>
  <si>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</si>
  <si>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</si>
  <si>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</si>
  <si>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</si>
  <si>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</si>
  <si>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</si>
  <si>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</si>
  <si>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</si>
  <si>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</si>
  <si>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</si>
  <si>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</si>
  <si>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</si>
  <si>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</si>
  <si>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</si>
  <si>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</si>
  <si>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</si>
  <si>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</si>
  <si>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</si>
  <si>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</si>
  <si>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</si>
  <si>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</si>
  <si>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</si>
  <si>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</si>
  <si>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</si>
  <si>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</si>
  <si>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</si>
  <si>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</si>
  <si>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</si>
  <si>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</si>
  <si>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</si>
  <si>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</si>
  <si>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</si>
  <si>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</si>
  <si>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</si>
  <si>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</si>
  <si>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</si>
  <si>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</si>
  <si>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</si>
  <si>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</si>
  <si>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</si>
  <si>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</si>
  <si>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</si>
  <si>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</si>
  <si>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</si>
  <si>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</si>
  <si>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</si>
  <si>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</si>
  <si>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</si>
  <si>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</si>
  <si>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</si>
  <si>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</si>
  <si>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</si>
  <si>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</si>
  <si>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</si>
  <si>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</si>
  <si>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</si>
  <si>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</si>
  <si>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</si>
  <si>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</si>
  <si>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</si>
  <si>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</si>
  <si>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</si>
  <si>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</si>
  <si>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</si>
  <si>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</si>
  <si>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</si>
  <si>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</si>
  <si>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</si>
  <si>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</si>
  <si>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</si>
  <si>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</si>
  <si>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</si>
  <si>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</si>
  <si>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</si>
  <si>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</si>
  <si>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</si>
  <si>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</si>
  <si>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</si>
  <si>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</si>
  <si>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</si>
  <si>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</si>
  <si>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</si>
  <si>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</si>
  <si>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</si>
  <si>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</si>
  <si>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</si>
  <si>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</si>
  <si>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</si>
  <si>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</si>
  <si>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</si>
  <si>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</si>
  <si>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</si>
  <si>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</si>
  <si>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</si>
  <si>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</si>
  <si>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</si>
  <si>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</si>
  <si>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</si>
  <si>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</si>
  <si>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</si>
  <si>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</si>
  <si>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</si>
  <si>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</si>
  <si>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</si>
  <si>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</si>
  <si>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</si>
  <si>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</si>
  <si>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</si>
  <si>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</si>
  <si>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</si>
  <si>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</si>
  <si>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</si>
  <si>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</si>
  <si>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</si>
  <si>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</si>
  <si>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</si>
  <si>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</si>
  <si>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</si>
  <si>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</si>
  <si>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</si>
  <si>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</si>
  <si>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</si>
  <si>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</si>
  <si>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</si>
  <si>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</si>
  <si>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</si>
  <si>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</si>
  <si>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</si>
  <si>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</si>
  <si>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</si>
  <si>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</si>
  <si>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</si>
  <si>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</si>
  <si>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</si>
  <si>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</si>
  <si>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</si>
  <si>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</si>
  <si>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</si>
  <si>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</si>
  <si>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</si>
  <si>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</si>
  <si>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</si>
  <si>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</si>
  <si>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</si>
  <si>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</si>
  <si>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</si>
  <si>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</si>
  <si>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</si>
  <si>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</si>
  <si>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</si>
  <si>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</si>
  <si>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</si>
  <si>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</si>
  <si>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</si>
  <si>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</si>
  <si>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</si>
  <si>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</si>
  <si>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</si>
  <si>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</si>
  <si>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</si>
  <si>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</si>
  <si>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</si>
  <si>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</si>
  <si>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</si>
  <si>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</si>
  <si>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</si>
  <si>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</si>
  <si>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</si>
  <si>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</si>
  <si>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</si>
  <si>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</si>
  <si>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</si>
  <si>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</si>
  <si>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</si>
  <si>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</si>
  <si>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</si>
  <si>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</si>
  <si>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</si>
  <si>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</si>
  <si>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</si>
  <si>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</si>
  <si>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</si>
  <si>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</si>
  <si>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</si>
  <si>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</si>
  <si>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</si>
  <si>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</si>
  <si>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</si>
  <si>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</si>
  <si>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</si>
  <si>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</si>
  <si>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</si>
  <si>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</si>
  <si>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</si>
  <si>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</si>
  <si>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</si>
  <si>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</si>
  <si>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</si>
  <si>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</si>
  <si>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</si>
  <si>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</si>
  <si>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</si>
  <si>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</si>
  <si>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</si>
  <si>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</si>
  <si>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</si>
  <si>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</si>
  <si>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</si>
  <si>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</si>
  <si>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</si>
  <si>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</si>
  <si>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</si>
  <si>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</si>
  <si>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</si>
  <si>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</si>
  <si>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</si>
  <si>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</si>
  <si>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</si>
  <si>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</si>
  <si>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</si>
  <si>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</si>
  <si>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</si>
  <si>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</si>
  <si>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</si>
  <si>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</si>
  <si>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</si>
  <si>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</si>
  <si>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</si>
  <si>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</si>
  <si>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</si>
  <si>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</si>
  <si>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</si>
  <si>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</si>
  <si>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</si>
  <si>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</si>
  <si>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</si>
  <si>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</si>
  <si>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</si>
  <si>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</si>
  <si>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</si>
  <si>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</si>
  <si>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</si>
  <si>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</si>
  <si>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</si>
  <si>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</si>
  <si>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</si>
  <si>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</si>
  <si>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</si>
  <si>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</si>
  <si>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</si>
  <si>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</si>
  <si>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</si>
  <si>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</si>
  <si>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</si>
  <si>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</si>
  <si>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</si>
  <si>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</si>
  <si>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</si>
  <si>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</si>
  <si>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</si>
  <si>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</si>
  <si>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</si>
  <si>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</si>
  <si>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</si>
  <si>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</si>
  <si>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</si>
  <si>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</si>
  <si>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</si>
  <si>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</si>
  <si>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</si>
  <si>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</si>
  <si>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</si>
  <si>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</si>
  <si>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</si>
  <si>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</si>
  <si>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</si>
  <si>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</si>
  <si>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</si>
  <si>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</si>
  <si>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</si>
  <si>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</si>
  <si>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</si>
  <si>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</si>
  <si>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</si>
  <si>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</si>
  <si>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</si>
  <si>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</si>
  <si>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</si>
  <si>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</si>
  <si>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</si>
  <si>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</si>
  <si>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</si>
  <si>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</si>
  <si>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</si>
  <si>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</si>
  <si>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</si>
  <si>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</si>
  <si>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</si>
  <si>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</si>
  <si>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</si>
  <si>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</si>
  <si>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</si>
  <si>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</si>
  <si>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</si>
  <si>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</si>
  <si>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</si>
  <si>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</si>
  <si>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</si>
  <si>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</si>
  <si>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</si>
  <si>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</si>
  <si>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</si>
  <si>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</si>
  <si>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</si>
  <si>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</si>
  <si>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</si>
  <si>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</si>
  <si>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</si>
  <si>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</si>
  <si>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</si>
  <si>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</si>
  <si>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</si>
  <si>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</si>
  <si>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</si>
  <si>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</si>
  <si>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</si>
  <si>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</si>
  <si>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</si>
  <si>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</si>
  <si>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</si>
  <si>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</si>
  <si>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</si>
  <si>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</si>
  <si>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</si>
  <si>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</si>
  <si>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</si>
  <si>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</si>
  <si>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</si>
  <si>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</si>
  <si>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</si>
  <si>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</si>
  <si>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</si>
  <si>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</si>
  <si>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</si>
  <si>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</si>
  <si>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</si>
  <si>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</si>
  <si>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</si>
  <si>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</si>
  <si>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</si>
  <si>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</si>
  <si>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</si>
  <si>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</si>
  <si>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</si>
  <si>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</si>
  <si>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</si>
  <si>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</si>
  <si>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</si>
  <si>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</si>
  <si>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</si>
  <si>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</si>
  <si>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</si>
  <si>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</si>
  <si>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</si>
  <si>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</si>
  <si>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</si>
  <si>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</si>
  <si>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</si>
  <si>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</si>
  <si>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</si>
  <si>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</si>
  <si>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</si>
  <si>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</si>
  <si>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</si>
  <si>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</si>
  <si>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</si>
  <si>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</si>
  <si>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</si>
  <si>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</si>
  <si>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</si>
  <si>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</si>
  <si>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</si>
  <si>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</si>
  <si>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</si>
  <si>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</si>
  <si>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</si>
  <si>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</si>
  <si>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</si>
  <si>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</si>
  <si>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</si>
  <si>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</si>
  <si>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</si>
  <si>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</si>
  <si>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</si>
  <si>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</si>
  <si>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</si>
  <si>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</si>
  <si>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</si>
  <si>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</si>
  <si>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</si>
  <si>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</si>
  <si>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</si>
  <si>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</si>
  <si>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</si>
  <si>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</si>
  <si>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</si>
  <si>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</si>
  <si>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</si>
  <si>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</si>
  <si>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</si>
  <si>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</si>
  <si>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</si>
  <si>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</si>
  <si>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</si>
  <si>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</si>
  <si>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</si>
  <si>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</si>
  <si>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</si>
  <si>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</si>
  <si>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</si>
  <si>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</si>
  <si>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</si>
  <si>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</si>
  <si>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</si>
  <si>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</si>
  <si>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</si>
  <si>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</si>
  <si>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</si>
  <si>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</si>
  <si>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</si>
  <si>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</si>
  <si>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</si>
  <si>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</si>
  <si>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</si>
  <si>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</si>
  <si>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</si>
  <si>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</si>
  <si>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</si>
  <si>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</si>
  <si>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</si>
  <si>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</si>
  <si>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</si>
  <si>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</si>
  <si>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</si>
  <si>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</si>
  <si>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</si>
  <si>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</si>
  <si>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</si>
  <si>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</si>
  <si>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</si>
  <si>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</si>
  <si>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</si>
  <si>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</si>
  <si>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</si>
  <si>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</si>
  <si>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</si>
  <si>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</si>
  <si>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</si>
  <si>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</si>
  <si>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</si>
  <si>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</si>
  <si>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</si>
  <si>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</si>
  <si>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</si>
  <si>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</si>
  <si>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</si>
  <si>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</si>
  <si>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</si>
  <si>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</si>
  <si>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</si>
  <si>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</si>
  <si>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</si>
  <si>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</si>
  <si>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</si>
  <si>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</si>
  <si>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</si>
  <si>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</si>
  <si>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</si>
  <si>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</si>
  <si>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</si>
  <si>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</si>
  <si>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</si>
  <si>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</si>
  <si>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</si>
  <si>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</si>
  <si>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</si>
  <si>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</si>
  <si>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</si>
  <si>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</si>
  <si>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</si>
  <si>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</si>
  <si>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</si>
  <si>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</si>
  <si>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</si>
  <si>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</si>
  <si>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</si>
  <si>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</si>
  <si>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</si>
  <si>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</si>
  <si>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</si>
  <si>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</si>
  <si>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</si>
  <si>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</si>
  <si>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</si>
  <si>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</si>
  <si>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</si>
  <si>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</si>
  <si>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</si>
  <si>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</si>
  <si>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</si>
  <si>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</si>
  <si>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</si>
  <si>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</si>
  <si>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</si>
  <si>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</si>
  <si>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</si>
  <si>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</si>
  <si>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</si>
  <si>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</si>
  <si>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</si>
  <si>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</si>
  <si>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</si>
  <si>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</si>
  <si>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</si>
  <si>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</si>
  <si>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</si>
  <si>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</si>
  <si>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</si>
  <si>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</si>
  <si>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</si>
  <si>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</si>
  <si>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</si>
  <si>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</si>
  <si>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</si>
  <si>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</si>
  <si>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</si>
  <si>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</si>
  <si>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</si>
  <si>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</si>
  <si>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</si>
  <si>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</si>
  <si>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</si>
  <si>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</si>
  <si>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</si>
  <si>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</si>
  <si>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</si>
  <si>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</si>
  <si>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</si>
  <si>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</si>
  <si>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</si>
  <si>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</si>
  <si>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</si>
  <si>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</si>
  <si>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</si>
  <si>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</si>
  <si>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</si>
  <si>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</si>
  <si>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</si>
  <si>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</si>
  <si>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</si>
  <si>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</si>
  <si>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</si>
  <si>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</si>
  <si>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</si>
  <si>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</si>
  <si>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</si>
  <si>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</si>
  <si>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</si>
  <si>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</si>
  <si>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</si>
  <si>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</si>
  <si>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</si>
  <si>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</si>
  <si>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</si>
  <si>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</si>
  <si>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</si>
  <si>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</si>
  <si>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</si>
  <si>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</si>
  <si>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</si>
  <si>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</si>
  <si>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</si>
  <si>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</si>
  <si>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</si>
  <si>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</si>
  <si>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</si>
  <si>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</si>
  <si>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</si>
  <si>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</si>
  <si>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</si>
  <si>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</si>
  <si>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</si>
  <si>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</si>
  <si>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</si>
  <si>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</si>
  <si>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</si>
  <si>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</si>
  <si>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</si>
  <si>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</si>
  <si>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</si>
  <si>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</si>
  <si>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</si>
  <si>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</si>
  <si>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</si>
  <si>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</si>
  <si>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</si>
  <si>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</si>
  <si>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</si>
  <si>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</si>
  <si>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</si>
  <si>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</si>
  <si>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</si>
  <si>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</si>
  <si>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</si>
  <si>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</si>
  <si>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</si>
  <si>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</si>
  <si>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</si>
  <si>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</si>
  <si>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</si>
  <si>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</si>
  <si>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</si>
  <si>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</si>
  <si>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</si>
  <si>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</si>
  <si>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</si>
  <si>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</si>
  <si>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</si>
  <si>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</si>
  <si>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</si>
  <si>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</si>
  <si>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</si>
  <si>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</si>
  <si>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</si>
  <si>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</si>
  <si>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</si>
  <si>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</si>
  <si>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</si>
  <si>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</si>
  <si>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</si>
  <si>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</si>
  <si>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</si>
  <si>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</si>
  <si>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</si>
  <si>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</si>
  <si>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</si>
  <si>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</si>
  <si>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</si>
  <si>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</si>
  <si>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</si>
  <si>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</si>
  <si>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</si>
  <si>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</si>
  <si>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</si>
  <si>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</si>
  <si>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</si>
  <si>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</si>
  <si>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</si>
  <si>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</si>
  <si>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</si>
  <si>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</si>
  <si>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</si>
  <si>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</si>
  <si>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</si>
  <si>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</si>
  <si>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</si>
  <si>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</si>
  <si>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</si>
  <si>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</si>
  <si>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</si>
  <si>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</si>
  <si>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</si>
  <si>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</si>
  <si>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</si>
  <si>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</si>
  <si>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</si>
  <si>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</si>
  <si>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</si>
  <si>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</si>
  <si>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</si>
  <si>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</si>
  <si>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</si>
  <si>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</si>
  <si>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</si>
  <si>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</si>
  <si>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</si>
  <si>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</si>
  <si>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</si>
  <si>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</si>
  <si>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</si>
  <si>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</si>
  <si>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</si>
  <si>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</si>
  <si>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</si>
  <si>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</si>
  <si>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</si>
  <si>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</si>
  <si>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</si>
  <si>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</si>
  <si>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</si>
  <si>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</si>
  <si>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</si>
  <si>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</si>
  <si>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</si>
  <si>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</si>
  <si>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</si>
  <si>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</si>
  <si>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</si>
  <si>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</si>
  <si>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</si>
  <si>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</si>
  <si>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</si>
  <si>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</si>
  <si>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</si>
  <si>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</si>
  <si>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</si>
  <si>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</si>
  <si>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</si>
  <si>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</si>
  <si>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</si>
  <si>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</si>
  <si>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</si>
  <si>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</si>
  <si>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</si>
  <si>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</si>
  <si>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</si>
  <si>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</si>
  <si>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</si>
  <si>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</si>
  <si>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</si>
  <si>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</si>
  <si>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</si>
  <si>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</si>
  <si>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</si>
  <si>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</si>
  <si>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</si>
  <si>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</si>
  <si>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</si>
  <si>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</si>
  <si>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</si>
  <si>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</si>
  <si>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</si>
  <si>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</si>
  <si>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</si>
  <si>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</si>
  <si>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</si>
  <si>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</si>
  <si>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</si>
  <si>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</si>
  <si>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</si>
  <si>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</si>
  <si>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</si>
  <si>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</si>
  <si>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</si>
  <si>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</si>
  <si>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</si>
  <si>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</si>
  <si>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</si>
  <si>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</si>
  <si>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</si>
  <si>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</si>
  <si>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</si>
  <si>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</si>
  <si>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</si>
  <si>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</si>
  <si>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</si>
  <si>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</si>
  <si>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</si>
  <si>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</si>
  <si>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</si>
  <si>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</si>
  <si>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</si>
  <si>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</si>
  <si>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</si>
  <si>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</si>
  <si>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</si>
  <si>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</si>
  <si>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</si>
  <si>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</si>
  <si>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</si>
  <si>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</si>
  <si>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</si>
  <si>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</si>
  <si>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</si>
  <si>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</si>
  <si>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</si>
  <si>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</si>
  <si>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</si>
  <si>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</si>
  <si>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</si>
  <si>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</si>
  <si>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</si>
  <si>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</si>
  <si>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</si>
  <si>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</si>
  <si>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</si>
  <si>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</si>
  <si>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</si>
  <si>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</si>
  <si>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</si>
  <si>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</si>
  <si>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</si>
  <si>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</si>
  <si>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</si>
  <si>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</si>
  <si>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</si>
  <si>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</si>
  <si>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</si>
  <si>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</si>
  <si>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</si>
  <si>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</si>
  <si>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</si>
  <si>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</si>
  <si>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</si>
  <si>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</si>
  <si>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</si>
  <si>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</si>
  <si>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</si>
  <si>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</si>
  <si>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</si>
  <si>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</si>
  <si>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</si>
  <si>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</si>
  <si>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</si>
  <si>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</si>
  <si>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</si>
  <si>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</si>
  <si>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</si>
  <si>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</si>
  <si>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</si>
  <si>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</si>
  <si>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</si>
  <si>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</si>
  <si>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</si>
  <si>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</si>
  <si>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</si>
  <si>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</si>
  <si>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</si>
  <si>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</si>
  <si>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</si>
  <si>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</si>
  <si>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</si>
  <si>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</si>
  <si>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</si>
  <si>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</si>
  <si>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</si>
  <si>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</si>
  <si>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</si>
  <si>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</si>
  <si>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</si>
  <si>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</si>
  <si>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</si>
  <si>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</si>
  <si>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</si>
  <si>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</si>
  <si>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</si>
  <si>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</si>
  <si>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</si>
  <si>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</si>
  <si>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</si>
  <si>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</si>
  <si>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</si>
  <si>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</si>
  <si>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</si>
  <si>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</si>
  <si>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</si>
  <si>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</si>
  <si>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</si>
  <si>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</si>
  <si>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</si>
  <si>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</si>
  <si>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</si>
  <si>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</si>
  <si>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</si>
  <si>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</si>
  <si>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</si>
  <si>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</si>
  <si>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</si>
  <si>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</si>
  <si>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</si>
  <si>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</si>
  <si>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</si>
  <si>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</si>
  <si>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</si>
  <si>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</si>
  <si>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</si>
  <si>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</si>
  <si>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</si>
  <si>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</si>
  <si>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</si>
  <si>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</si>
  <si>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</si>
  <si>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</si>
  <si>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</si>
  <si>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</si>
  <si>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</si>
  <si>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</si>
  <si>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</si>
  <si>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</si>
  <si>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</si>
  <si>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</si>
  <si>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</si>
  <si>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</si>
  <si>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</si>
  <si>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</si>
  <si>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</si>
  <si>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</si>
  <si>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</si>
  <si>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</si>
  <si>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</si>
  <si>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</si>
  <si>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</si>
  <si>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</si>
  <si>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</si>
  <si>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</si>
  <si>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</si>
  <si>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</si>
  <si>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</si>
  <si>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</si>
  <si>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</si>
  <si>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</si>
  <si>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</si>
  <si>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</si>
  <si>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</si>
  <si>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</si>
  <si>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</si>
  <si>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</si>
  <si>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</si>
  <si>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</si>
  <si>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</si>
  <si>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</si>
  <si>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</si>
  <si>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</si>
  <si>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</si>
  <si>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</si>
  <si>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</si>
  <si>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</si>
  <si>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</si>
  <si>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</si>
  <si>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</si>
  <si>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</si>
  <si>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</si>
  <si>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</si>
  <si>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</si>
  <si>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</si>
  <si>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</si>
  <si>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</si>
  <si>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</si>
  <si>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</si>
  <si>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</si>
  <si>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</si>
  <si>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</si>
  <si>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</si>
  <si>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</si>
  <si>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</si>
  <si>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</si>
  <si>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</si>
  <si>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</si>
  <si>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</si>
  <si>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</si>
  <si>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</si>
  <si>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</si>
  <si>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</si>
  <si>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</si>
  <si>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</si>
  <si>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</si>
  <si>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</si>
  <si>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</si>
  <si>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</si>
  <si>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</si>
  <si>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</si>
  <si>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</si>
  <si>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</si>
  <si>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</si>
  <si>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</si>
  <si>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</si>
  <si>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</si>
  <si>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</si>
  <si>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</si>
  <si>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</si>
  <si>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</si>
  <si>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</si>
  <si>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</si>
  <si>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</si>
  <si>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</si>
  <si>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</si>
  <si>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</si>
  <si>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</si>
  <si>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</si>
  <si>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</si>
  <si>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</si>
  <si>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</si>
  <si>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</si>
  <si>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</si>
  <si>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</si>
  <si>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</si>
  <si>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</si>
  <si>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</si>
  <si>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</si>
  <si>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</si>
  <si>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</si>
  <si>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</si>
  <si>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</si>
  <si>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</si>
  <si>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</si>
  <si>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</si>
  <si>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</si>
  <si>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</si>
  <si>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</si>
  <si>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</si>
  <si>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</si>
  <si>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</si>
  <si>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</si>
  <si>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</si>
  <si>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</si>
  <si>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</si>
  <si>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</si>
  <si>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</si>
  <si>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</si>
  <si>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</si>
  <si>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</si>
  <si>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</si>
  <si>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</si>
  <si>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</si>
  <si>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</si>
  <si>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</si>
  <si>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</si>
  <si>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</si>
  <si>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</si>
  <si>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</si>
  <si>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</si>
  <si>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</si>
  <si>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</si>
  <si>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</si>
  <si>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</si>
  <si>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</si>
  <si>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</si>
  <si>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</si>
  <si>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</si>
  <si>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</si>
  <si>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</si>
  <si>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</si>
  <si>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</si>
  <si>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</si>
  <si>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</si>
  <si>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</si>
  <si>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</si>
  <si>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</si>
  <si>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</si>
  <si>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</si>
  <si>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</si>
  <si>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</si>
  <si>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</si>
  <si>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</si>
  <si>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</si>
  <si>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</si>
  <si>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</si>
  <si>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</si>
  <si>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</si>
  <si>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</si>
  <si>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</si>
  <si>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</si>
  <si>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</si>
  <si>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</si>
  <si>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</si>
  <si>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</si>
  <si>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</si>
  <si>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</si>
  <si>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</si>
  <si>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</si>
  <si>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</si>
  <si>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</si>
  <si>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</si>
  <si>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</si>
  <si>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</si>
  <si>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</si>
  <si>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</si>
  <si>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</si>
  <si>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</si>
  <si>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</si>
  <si>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</si>
  <si>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</si>
  <si>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</si>
  <si>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</si>
  <si>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</si>
  <si>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</si>
  <si>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</si>
  <si>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</si>
  <si>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</si>
  <si>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</si>
  <si>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</si>
  <si>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</si>
  <si>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</si>
  <si>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</si>
  <si>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</si>
  <si>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</si>
  <si>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</si>
  <si>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</si>
  <si>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</si>
  <si>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</si>
  <si>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</si>
  <si>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</si>
  <si>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</si>
  <si>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</si>
  <si>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</si>
  <si>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</si>
  <si>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</si>
  <si>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</si>
  <si>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</si>
  <si>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</si>
  <si>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</si>
  <si>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</si>
  <si>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</si>
  <si>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</si>
  <si>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</si>
  <si>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</si>
  <si>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</si>
  <si>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</si>
  <si>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</si>
  <si>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</si>
  <si>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</si>
  <si>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</si>
  <si>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</si>
  <si>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</si>
  <si>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</si>
  <si>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</si>
  <si>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</si>
  <si>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</si>
  <si>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</si>
  <si>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</si>
  <si>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</si>
  <si>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</si>
  <si>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</si>
  <si>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</si>
  <si>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</si>
  <si>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</si>
  <si>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</si>
  <si>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</si>
  <si>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</si>
  <si>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</si>
  <si>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</si>
  <si>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</si>
  <si>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</si>
  <si>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</si>
  <si>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</si>
  <si>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</si>
  <si>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</si>
  <si>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</si>
  <si>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</si>
  <si>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</si>
  <si>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</si>
  <si>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</si>
  <si>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</si>
  <si>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</si>
  <si>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</si>
  <si>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</si>
  <si>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</si>
  <si>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</si>
  <si>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</si>
  <si>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</si>
  <si>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</si>
  <si>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</si>
  <si>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</si>
  <si>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</si>
  <si>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</si>
  <si>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</si>
  <si>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</si>
  <si>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</si>
  <si>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</si>
  <si>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</si>
  <si>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</si>
  <si>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</si>
  <si>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</si>
  <si>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</si>
  <si>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</si>
  <si>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</si>
  <si>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</si>
  <si>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</si>
  <si>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</si>
  <si>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</si>
  <si>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</si>
  <si>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</si>
  <si>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</si>
  <si>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</si>
  <si>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</si>
  <si>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</si>
  <si>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</si>
  <si>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</si>
  <si>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</si>
  <si>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</si>
  <si>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</si>
  <si>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</si>
  <si>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</si>
  <si>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</si>
  <si>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</si>
  <si>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</si>
  <si>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</si>
  <si>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</si>
  <si>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</si>
  <si>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</si>
  <si>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</si>
  <si>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</si>
  <si>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</si>
  <si>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</si>
  <si>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</si>
  <si>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</si>
  <si>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</si>
  <si>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</si>
  <si>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</si>
  <si>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</si>
  <si>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</si>
  <si>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</si>
  <si>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</si>
  <si>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</si>
  <si>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</si>
  <si>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</si>
  <si>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</si>
  <si>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</si>
  <si>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</si>
  <si>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</si>
  <si>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</si>
  <si>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</si>
  <si>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</si>
  <si>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</si>
  <si>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</si>
  <si>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</si>
  <si>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</si>
  <si>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</si>
  <si>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</si>
  <si>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</si>
  <si>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</si>
  <si>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</si>
  <si>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</si>
  <si>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</si>
  <si>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</si>
  <si>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</si>
  <si>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</si>
  <si>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</si>
  <si>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</si>
  <si>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</si>
  <si>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</si>
  <si>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</si>
  <si>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</si>
  <si>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</si>
  <si>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</si>
  <si>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</si>
  <si>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</si>
  <si>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</si>
  <si>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</si>
  <si>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</si>
  <si>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</si>
  <si>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</si>
  <si>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</si>
  <si>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</si>
  <si>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</si>
  <si>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</si>
  <si>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</si>
  <si>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</si>
  <si>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</si>
  <si>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</si>
  <si>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</si>
  <si>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</si>
  <si>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</si>
  <si>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</si>
  <si>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</si>
  <si>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</si>
  <si>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</si>
  <si>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</si>
  <si>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</si>
  <si>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</si>
  <si>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</si>
  <si>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</si>
  <si>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</si>
  <si>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</si>
  <si>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</si>
  <si>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</si>
  <si>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</si>
  <si>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</si>
  <si>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</si>
  <si>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</si>
  <si>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</si>
  <si>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</si>
  <si>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</si>
  <si>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</si>
  <si>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</si>
  <si>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</si>
  <si>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</si>
  <si>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</si>
  <si>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</si>
  <si>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</si>
  <si>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</si>
  <si>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</si>
  <si>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</si>
  <si>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</si>
  <si>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</si>
  <si>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</si>
  <si>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</si>
  <si>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</si>
  <si>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</si>
  <si>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</si>
  <si>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</si>
  <si>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</si>
  <si>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</si>
  <si>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</si>
  <si>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</si>
  <si>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</si>
  <si>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</si>
  <si>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</si>
  <si>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</si>
  <si>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</si>
  <si>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</si>
  <si>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</si>
  <si>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</si>
  <si>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</si>
  <si>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</si>
  <si>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</si>
  <si>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</si>
  <si>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</si>
  <si>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</si>
  <si>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</si>
  <si>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</si>
  <si>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</si>
  <si>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</si>
  <si>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</si>
  <si>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</si>
  <si>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</si>
  <si>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</si>
  <si>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</si>
  <si>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</si>
  <si>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</si>
  <si>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</si>
  <si>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</si>
  <si>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</si>
  <si>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</si>
  <si>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</si>
  <si>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</si>
  <si>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</si>
  <si>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</si>
  <si>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</si>
  <si>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</si>
  <si>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</si>
  <si>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</si>
  <si>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</si>
  <si>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</si>
  <si>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</si>
  <si>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</si>
  <si>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</si>
  <si>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</si>
  <si>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</si>
  <si>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</si>
  <si>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</si>
  <si>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</si>
  <si>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</si>
  <si>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</si>
  <si>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</si>
  <si>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</si>
  <si>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</si>
  <si>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</si>
  <si>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</si>
  <si>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</si>
  <si>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</si>
  <si>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</si>
  <si>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</si>
  <si>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</si>
  <si>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</si>
  <si>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</si>
  <si>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</si>
  <si>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</si>
  <si>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</si>
  <si>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</si>
  <si>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</si>
  <si>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</si>
  <si>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</si>
  <si>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</si>
  <si>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</si>
  <si>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</si>
  <si>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</si>
  <si>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</si>
  <si>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</si>
  <si>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</si>
  <si>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</si>
  <si>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</si>
  <si>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</si>
  <si>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</si>
  <si>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</si>
  <si>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</si>
  <si>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</si>
  <si>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</si>
  <si>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</si>
  <si>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</si>
  <si>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</si>
  <si>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</si>
  <si>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</si>
  <si>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</si>
  <si>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</si>
  <si>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</si>
  <si>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</si>
  <si>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</si>
  <si>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</si>
  <si>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</si>
  <si>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</si>
  <si>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</si>
  <si>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</si>
  <si>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</si>
  <si>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</si>
  <si>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</si>
  <si>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</si>
  <si>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</si>
  <si>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</si>
  <si>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</si>
  <si>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</si>
  <si>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</si>
  <si>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</si>
  <si>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</si>
  <si>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</si>
  <si>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</si>
  <si>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</si>
  <si>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</si>
  <si>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</si>
  <si>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</si>
  <si>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</si>
  <si>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</si>
  <si>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</si>
  <si>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</si>
  <si>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</si>
  <si>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</si>
  <si>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</si>
  <si>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</si>
  <si>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</si>
  <si>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</si>
  <si>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</si>
  <si>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</si>
  <si>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</si>
  <si>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</si>
  <si>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</si>
  <si>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</si>
  <si>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</si>
  <si>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</si>
  <si>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</si>
  <si>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</si>
  <si>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</si>
  <si>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</si>
  <si>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</si>
  <si>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</si>
  <si>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</si>
  <si>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</si>
  <si>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</si>
  <si>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</si>
  <si>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</si>
  <si>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</si>
  <si>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</si>
  <si>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</si>
  <si>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</si>
  <si>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</si>
  <si>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</si>
  <si>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</si>
  <si>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</si>
  <si>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</si>
  <si>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</si>
  <si>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</si>
  <si>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</si>
  <si>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</si>
  <si>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</si>
  <si>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</si>
  <si>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</si>
  <si>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</si>
  <si>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</si>
  <si>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</si>
  <si>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</si>
  <si>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</si>
  <si>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</si>
  <si>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</si>
  <si>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</si>
  <si>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</si>
  <si>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</si>
  <si>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</si>
  <si>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</si>
  <si>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</si>
  <si>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</si>
  <si>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</si>
  <si>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</si>
  <si>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</si>
  <si>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</si>
  <si>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</si>
  <si>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</si>
  <si>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</si>
  <si>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</si>
  <si>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</si>
  <si>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</si>
  <si>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</si>
  <si>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</si>
  <si>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</si>
  <si>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</si>
  <si>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</si>
  <si>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</si>
  <si>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</si>
  <si>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</si>
  <si>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</si>
  <si>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</si>
  <si>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</si>
  <si>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</si>
  <si>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</si>
  <si>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</si>
  <si>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</si>
  <si>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</si>
  <si>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</si>
  <si>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</si>
  <si>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</si>
  <si>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</si>
  <si>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</si>
  <si>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</si>
  <si>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</si>
  <si>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</si>
  <si>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</si>
  <si>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</si>
  <si>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</si>
  <si>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</si>
  <si>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</si>
  <si>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</si>
  <si>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</si>
  <si>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</si>
  <si>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</si>
  <si>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</si>
  <si>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</si>
  <si>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</si>
  <si>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</si>
  <si>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</si>
  <si>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</si>
  <si>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</si>
  <si>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</si>
  <si>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</si>
  <si>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</si>
  <si>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</si>
  <si>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</si>
  <si>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</si>
  <si>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</si>
  <si>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</si>
  <si>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</si>
  <si>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</si>
  <si>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</si>
  <si>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</si>
  <si>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</si>
  <si>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</si>
  <si>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</si>
  <si>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</si>
  <si>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</si>
  <si>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</si>
  <si>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</si>
  <si>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</si>
  <si>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</si>
  <si>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</si>
  <si>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</si>
  <si>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</si>
  <si>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</si>
  <si>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</si>
  <si>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</si>
  <si>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</si>
  <si>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</si>
  <si>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</si>
  <si>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</si>
  <si>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</si>
  <si>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</si>
  <si>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</si>
  <si>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</si>
  <si>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</si>
  <si>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</si>
  <si>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</si>
  <si>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</si>
  <si>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</si>
  <si>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</si>
  <si>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</si>
  <si>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</si>
  <si>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</si>
  <si>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</si>
  <si>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</si>
  <si>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</si>
  <si>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</si>
  <si>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</si>
  <si>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</si>
  <si>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</si>
  <si>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</si>
  <si>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</si>
  <si>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</si>
  <si>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</si>
  <si>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</si>
  <si>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</si>
  <si>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</si>
  <si>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</si>
  <si>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</si>
  <si>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</si>
  <si>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</si>
  <si>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</si>
  <si>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</si>
  <si>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</si>
  <si>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</si>
  <si>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</si>
  <si>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</si>
  <si>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</si>
  <si>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</si>
  <si>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</si>
  <si>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</si>
  <si>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</si>
  <si>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</si>
  <si>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</si>
  <si>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</si>
  <si>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</si>
  <si>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</si>
  <si>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</si>
  <si>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</si>
  <si>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</si>
  <si>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</si>
  <si>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</si>
  <si>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</si>
  <si>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</si>
  <si>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</si>
  <si>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</si>
  <si>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</si>
  <si>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</si>
  <si>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</si>
  <si>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</si>
  <si>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</si>
  <si>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</si>
  <si>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</si>
  <si>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</si>
  <si>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</si>
  <si>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</si>
  <si>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</si>
  <si>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</si>
  <si>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</si>
  <si>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</si>
  <si>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</si>
  <si>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</si>
  <si>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</si>
  <si>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</si>
  <si>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</si>
  <si>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</si>
  <si>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</si>
  <si>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</si>
  <si>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</si>
  <si>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</si>
  <si>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</si>
  <si>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</si>
  <si>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</si>
  <si>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</si>
  <si>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</si>
  <si>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</si>
  <si>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</si>
  <si>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</si>
  <si>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</si>
  <si>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</si>
  <si>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</si>
  <si>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</si>
  <si>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</si>
  <si>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</si>
  <si>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</si>
  <si>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</si>
  <si>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</si>
  <si>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</si>
  <si>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</si>
  <si>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</si>
  <si>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</si>
  <si>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</si>
  <si>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</si>
  <si>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</si>
  <si>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</si>
  <si>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</si>
  <si>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</si>
  <si>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</si>
  <si>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</si>
  <si>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</si>
  <si>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</si>
  <si>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</si>
  <si>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</si>
  <si>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</si>
  <si>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</si>
  <si>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</si>
  <si>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</si>
  <si>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</si>
  <si>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</si>
  <si>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</si>
  <si>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</si>
  <si>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</si>
  <si>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</si>
  <si>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</si>
  <si>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</si>
  <si>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</si>
  <si>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</si>
  <si>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</si>
  <si>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</si>
  <si>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</si>
  <si>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</si>
  <si>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</si>
  <si>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</si>
  <si>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</si>
  <si>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</si>
  <si>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</si>
  <si>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</si>
  <si>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</si>
  <si>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</si>
  <si>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</si>
  <si>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</si>
  <si>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</si>
  <si>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</si>
  <si>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</si>
  <si>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</si>
  <si>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</si>
  <si>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</si>
  <si>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</si>
  <si>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</si>
  <si>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</si>
  <si>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</si>
  <si>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</si>
  <si>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</si>
  <si>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</si>
  <si>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</si>
  <si>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</si>
  <si>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</si>
  <si>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</si>
  <si>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</si>
  <si>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</si>
  <si>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</si>
  <si>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</si>
  <si>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</si>
  <si>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</si>
  <si>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</si>
  <si>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</si>
  <si>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</si>
  <si>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</si>
  <si>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</si>
  <si>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</si>
  <si>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</si>
  <si>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</si>
  <si>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</si>
  <si>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</si>
  <si>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</si>
  <si>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</si>
  <si>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</si>
  <si>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</si>
  <si>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</si>
  <si>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</si>
  <si>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</si>
  <si>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</si>
  <si>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</si>
  <si>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</si>
  <si>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</si>
  <si>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</si>
  <si>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</si>
  <si>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</si>
  <si>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</si>
  <si>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</si>
  <si>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</si>
  <si>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</si>
  <si>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</si>
  <si>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</si>
  <si>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</si>
  <si>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</si>
  <si>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</si>
  <si>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</si>
  <si>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</si>
  <si>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</si>
  <si>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</si>
  <si>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</si>
  <si>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</si>
  <si>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</si>
  <si>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</si>
  <si>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</si>
  <si>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</si>
  <si>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</si>
  <si>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</si>
  <si>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</si>
  <si>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</si>
  <si>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</si>
  <si>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</si>
  <si>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</si>
  <si>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</si>
  <si>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</si>
  <si>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</si>
  <si>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</si>
  <si>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</si>
  <si>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</si>
  <si>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</si>
  <si>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</si>
  <si>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</si>
  <si>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</si>
  <si>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</si>
  <si>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</si>
  <si>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</si>
  <si>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</si>
  <si>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</si>
  <si>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</si>
  <si>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</si>
  <si>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</si>
  <si>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</si>
  <si>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</si>
  <si>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</si>
  <si>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</si>
  <si>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</si>
  <si>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</si>
  <si>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</si>
  <si>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</si>
  <si>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</si>
  <si>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</si>
  <si>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</si>
  <si>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</si>
  <si>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</si>
  <si>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</si>
  <si>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</si>
  <si>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</si>
  <si>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</si>
  <si>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</si>
  <si>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</si>
  <si>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</si>
  <si>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</si>
  <si>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</si>
  <si>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</si>
  <si>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</si>
  <si>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</si>
  <si>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</si>
  <si>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</si>
  <si>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</si>
  <si>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</si>
  <si>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</si>
  <si>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</si>
  <si>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</si>
  <si>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</si>
  <si>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</si>
  <si>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</si>
  <si>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</si>
  <si>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</si>
  <si>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</si>
  <si>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</si>
  <si>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</si>
  <si>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</si>
  <si>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</si>
  <si>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</si>
  <si>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</si>
  <si>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</si>
  <si>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</si>
  <si>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</si>
  <si>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</si>
  <si>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</si>
  <si>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</si>
  <si>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</si>
  <si>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</si>
  <si>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</si>
  <si>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</si>
  <si>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</si>
  <si>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</si>
  <si>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</si>
  <si>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</si>
  <si>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</si>
  <si>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</si>
  <si>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</si>
  <si>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</si>
  <si>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</si>
  <si>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</si>
  <si>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</si>
  <si>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</si>
  <si>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</si>
  <si>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</si>
  <si>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</si>
  <si>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</si>
  <si>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</si>
  <si>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</si>
  <si>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</si>
  <si>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</si>
  <si>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</si>
  <si>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</si>
  <si>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</si>
  <si>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</si>
  <si>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</si>
  <si>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</si>
  <si>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</si>
  <si>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</si>
  <si>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</si>
  <si>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</si>
  <si>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</si>
  <si>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</si>
  <si>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</si>
  <si>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</si>
  <si>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</si>
  <si>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</si>
  <si>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</si>
  <si>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</si>
  <si>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</si>
  <si>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</si>
  <si>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</si>
  <si>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</si>
  <si>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</si>
  <si>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</si>
  <si>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</si>
  <si>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</si>
  <si>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</si>
  <si>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</si>
  <si>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</si>
  <si>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</si>
  <si>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</si>
  <si>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</si>
  <si>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</si>
  <si>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</si>
  <si>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</si>
  <si>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</si>
  <si>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</si>
  <si>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</si>
  <si>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</si>
  <si>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</si>
  <si>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</si>
  <si>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</si>
  <si>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</si>
  <si>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</si>
  <si>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</si>
  <si>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</si>
  <si>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</si>
  <si>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</si>
  <si>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</si>
  <si>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</si>
  <si>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</si>
  <si>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</si>
  <si>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</si>
  <si>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</si>
  <si>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</si>
  <si>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</si>
  <si>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</si>
  <si>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</si>
  <si>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</si>
  <si>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</si>
  <si>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</si>
  <si>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</si>
  <si>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</si>
  <si>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</si>
  <si>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</si>
  <si>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</si>
  <si>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</si>
  <si>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</si>
  <si>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</si>
  <si>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</si>
  <si>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</si>
  <si>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</si>
  <si>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</si>
  <si>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</si>
  <si>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</si>
  <si>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</si>
  <si>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</si>
  <si>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</si>
  <si>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</si>
  <si>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</si>
  <si>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</si>
  <si>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</si>
  <si>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</si>
  <si>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</si>
  <si>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</si>
  <si>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</si>
  <si>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</si>
  <si>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</si>
  <si>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</si>
  <si>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</si>
  <si>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</si>
  <si>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</si>
  <si>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</si>
  <si>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</si>
  <si>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</si>
  <si>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</si>
  <si>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</si>
  <si>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</si>
  <si>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</si>
  <si>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</si>
  <si>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</si>
  <si>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</si>
  <si>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</si>
  <si>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</si>
  <si>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</si>
  <si>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</si>
  <si>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</si>
  <si>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</si>
  <si>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</si>
  <si>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</si>
  <si>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</si>
  <si>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</si>
  <si>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</si>
  <si>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</si>
  <si>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</si>
  <si>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</si>
  <si>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</si>
  <si>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</si>
  <si>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</si>
  <si>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</si>
  <si>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</si>
  <si>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</si>
  <si>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</si>
  <si>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</si>
  <si>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</si>
  <si>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</si>
  <si>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</si>
  <si>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</si>
  <si>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</si>
  <si>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</si>
  <si>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</si>
  <si>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</si>
  <si>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</si>
  <si>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</si>
  <si>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</si>
  <si>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</si>
  <si>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</si>
  <si>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</si>
  <si>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</si>
  <si>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</si>
  <si>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</si>
  <si>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</si>
  <si>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</si>
  <si>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</si>
  <si>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</si>
  <si>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</si>
  <si>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</si>
  <si>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</si>
  <si>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</si>
  <si>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</si>
  <si>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</si>
  <si>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</si>
  <si>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</si>
  <si>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</si>
  <si>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</si>
  <si>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</si>
  <si>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</si>
  <si>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</si>
  <si>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</si>
  <si>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</si>
  <si>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</si>
  <si>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</si>
  <si>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</si>
  <si>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</si>
  <si>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</si>
  <si>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</si>
  <si>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</si>
  <si>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</si>
  <si>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</si>
  <si>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</si>
  <si>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</si>
  <si>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</si>
  <si>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</si>
  <si>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</si>
  <si>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</si>
  <si>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</si>
  <si>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</si>
  <si>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</si>
  <si>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</si>
  <si>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</si>
  <si>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</si>
  <si>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</si>
  <si>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</si>
  <si>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</si>
  <si>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</si>
  <si>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</si>
  <si>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</si>
  <si>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</si>
  <si>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</si>
  <si>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</si>
  <si>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</si>
  <si>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</si>
  <si>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</si>
  <si>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</si>
  <si>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</si>
  <si>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</si>
  <si>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</si>
  <si>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</si>
  <si>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</si>
  <si>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</si>
  <si>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</si>
  <si>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</si>
  <si>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</si>
  <si>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</si>
  <si>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</si>
  <si>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</si>
  <si>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</si>
  <si>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</si>
  <si>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</si>
  <si>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</si>
  <si>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</si>
  <si>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</si>
  <si>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</si>
  <si>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</si>
  <si>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</si>
  <si>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</si>
  <si>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</si>
  <si>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</si>
  <si>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</si>
  <si>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</si>
  <si>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</si>
  <si>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</si>
  <si>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</si>
  <si>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</si>
  <si>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</si>
  <si>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</si>
  <si>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</si>
  <si>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</si>
  <si>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</si>
  <si>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</si>
  <si>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</si>
  <si>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</si>
  <si>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</si>
  <si>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</si>
  <si>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</si>
  <si>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</si>
  <si>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</si>
  <si>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</si>
  <si>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</si>
  <si>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</si>
  <si>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</si>
  <si>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</si>
  <si>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</si>
  <si>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</si>
  <si>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</si>
  <si>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</si>
  <si>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</si>
  <si>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</si>
  <si>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</si>
  <si>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</si>
  <si>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</si>
  <si>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</si>
  <si>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</si>
  <si>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</si>
  <si>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</si>
  <si>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</si>
  <si>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</si>
  <si>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</si>
  <si>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</si>
  <si>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</si>
  <si>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</si>
  <si>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</si>
  <si>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</si>
  <si>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</si>
  <si>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</si>
  <si>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</si>
  <si>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</si>
  <si>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</si>
  <si>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</si>
  <si>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</si>
  <si>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</si>
  <si>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</si>
  <si>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</si>
  <si>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</si>
  <si>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</si>
  <si>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</si>
  <si>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</si>
  <si>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</si>
  <si>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</si>
  <si>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</si>
  <si>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</si>
  <si>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</si>
  <si>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</si>
  <si>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</si>
  <si>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</si>
  <si>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</si>
  <si>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</si>
  <si>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</si>
  <si>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</si>
  <si>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</si>
  <si>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</si>
  <si>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</si>
  <si>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</si>
  <si>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</si>
  <si>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</si>
  <si>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</si>
  <si>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</si>
  <si>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</si>
  <si>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</si>
  <si>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</si>
  <si>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</si>
  <si>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</si>
  <si>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</si>
  <si>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</si>
  <si>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</si>
  <si>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</si>
  <si>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</si>
  <si>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</si>
  <si>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</si>
  <si>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</si>
  <si>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</si>
  <si>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</si>
  <si>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</si>
  <si>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</si>
  <si>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</si>
  <si>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</si>
  <si>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</si>
  <si>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</si>
  <si>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</si>
  <si>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</si>
  <si>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</si>
  <si>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</si>
  <si>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</si>
  <si>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</si>
  <si>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</si>
  <si>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</si>
  <si>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</si>
  <si>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</si>
  <si>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</si>
  <si>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</si>
  <si>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</si>
  <si>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</si>
  <si>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</si>
  <si>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</si>
  <si>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</si>
  <si>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</si>
  <si>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</si>
  <si>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</si>
  <si>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</si>
  <si>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</si>
  <si>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</si>
  <si>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</si>
  <si>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</si>
  <si>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</si>
  <si>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</si>
  <si>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</si>
  <si>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</si>
  <si>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</si>
  <si>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</si>
  <si>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</si>
  <si>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</si>
  <si>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</si>
  <si>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</si>
  <si>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</si>
  <si>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</si>
  <si>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</si>
  <si>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</si>
  <si>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</si>
  <si>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</si>
  <si>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</si>
  <si>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</si>
  <si>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</si>
  <si>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</si>
  <si>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</si>
  <si>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</si>
  <si>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</si>
  <si>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</si>
  <si>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</si>
  <si>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</si>
  <si>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</si>
  <si>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</si>
  <si>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</si>
  <si>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</si>
  <si>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</si>
  <si>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</si>
  <si>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</si>
  <si>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</si>
  <si>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</si>
  <si>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</si>
  <si>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</si>
  <si>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</si>
  <si>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</si>
  <si>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</si>
  <si>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</si>
  <si>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</si>
  <si>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</si>
  <si>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</si>
  <si>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</si>
  <si>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</si>
  <si>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</si>
  <si>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</si>
  <si>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</si>
  <si>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</si>
  <si>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</si>
  <si>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</si>
  <si>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</si>
  <si>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</si>
  <si>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</si>
  <si>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</si>
  <si>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</si>
  <si>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</si>
  <si>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</si>
  <si>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</si>
  <si>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</si>
  <si>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</si>
  <si>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</si>
  <si>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</si>
  <si>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</si>
  <si>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</si>
  <si>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</si>
  <si>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</si>
  <si>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</si>
  <si>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</si>
  <si>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</si>
  <si>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</si>
  <si>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</si>
  <si>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</si>
  <si>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</si>
  <si>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</si>
  <si>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</si>
  <si>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</si>
  <si>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</si>
  <si>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</si>
  <si>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</si>
  <si>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</si>
  <si>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</si>
  <si>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</si>
  <si>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</si>
  <si>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</si>
  <si>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</si>
  <si>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</si>
  <si>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</si>
  <si>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</si>
  <si>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</si>
  <si>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</si>
  <si>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</si>
  <si>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</si>
  <si>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</si>
  <si>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</si>
  <si>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</si>
  <si>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</si>
  <si>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</si>
  <si>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</si>
  <si>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</si>
  <si>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</si>
  <si>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</si>
  <si>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</si>
  <si>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</si>
  <si>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</si>
  <si>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</si>
  <si>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</si>
  <si>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</si>
  <si>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</si>
  <si>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</si>
  <si>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</si>
  <si>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</si>
  <si>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</si>
  <si>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</si>
  <si>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</si>
  <si>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</si>
  <si>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</si>
  <si>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</si>
  <si>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</si>
  <si>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</si>
  <si>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</si>
  <si>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</si>
  <si>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</si>
  <si>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</si>
  <si>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</si>
  <si>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</si>
  <si>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</si>
  <si>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</si>
  <si>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</si>
  <si>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</si>
  <si>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</si>
  <si>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</si>
  <si>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</si>
  <si>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</si>
  <si>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</si>
  <si>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</si>
  <si>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</si>
  <si>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</si>
  <si>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</si>
  <si>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</si>
  <si>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</si>
  <si>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</si>
  <si>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</si>
  <si>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</si>
  <si>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</si>
  <si>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</si>
  <si>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</si>
  <si>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</si>
  <si>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</si>
  <si>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</si>
  <si>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</si>
  <si>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</si>
  <si>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</si>
  <si>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</si>
  <si>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</si>
  <si>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</si>
  <si>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</si>
  <si>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</si>
  <si>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</si>
  <si>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</si>
  <si>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</si>
  <si>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</si>
  <si>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</si>
  <si>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</si>
  <si>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</si>
  <si>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</si>
  <si>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</si>
  <si>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</si>
  <si>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</si>
  <si>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</si>
  <si>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</si>
  <si>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</si>
  <si>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</si>
  <si>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</si>
  <si>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</si>
  <si>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</si>
  <si>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</si>
  <si>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</si>
  <si>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</si>
  <si>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</si>
  <si>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</si>
  <si>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</si>
  <si>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</si>
  <si>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</si>
  <si>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</si>
  <si>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</si>
  <si>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</si>
  <si>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</si>
  <si>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</si>
  <si>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</si>
  <si>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</si>
  <si>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</si>
  <si>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</si>
  <si>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</si>
  <si>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</si>
  <si>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</si>
  <si>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</si>
  <si>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</si>
  <si>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</si>
  <si>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</si>
  <si>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</si>
  <si>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</si>
  <si>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</si>
  <si>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</si>
  <si>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</si>
  <si>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</si>
  <si>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</si>
  <si>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</si>
  <si>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</si>
  <si>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</si>
  <si>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</si>
  <si>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</si>
  <si>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</si>
  <si>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</si>
  <si>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</si>
  <si>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</si>
  <si>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</si>
  <si>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</si>
  <si>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</si>
  <si>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</si>
  <si>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</si>
  <si>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</si>
  <si>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</si>
  <si>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</si>
  <si>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</si>
  <si>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</si>
  <si>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</si>
  <si>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</si>
  <si>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</si>
  <si>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</si>
  <si>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</si>
  <si>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</si>
  <si>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</si>
  <si>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</si>
  <si>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</si>
  <si>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</si>
  <si>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</si>
  <si>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</si>
  <si>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</si>
  <si>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</si>
  <si>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</si>
  <si>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</si>
  <si>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</si>
  <si>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</si>
  <si>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</si>
  <si>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</si>
  <si>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</si>
  <si>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</si>
  <si>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</si>
  <si>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</si>
  <si>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</si>
  <si>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</si>
  <si>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</si>
  <si>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</si>
  <si>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</si>
  <si>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</si>
  <si>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</si>
  <si>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</si>
  <si>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</si>
  <si>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</si>
  <si>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</si>
  <si>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</si>
  <si>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</si>
  <si>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</si>
  <si>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</si>
  <si>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</si>
  <si>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</si>
  <si>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</si>
  <si>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</si>
  <si>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</si>
  <si>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</si>
  <si>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</si>
  <si>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</si>
  <si>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</si>
  <si>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</si>
  <si>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</si>
  <si>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</si>
  <si>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</si>
  <si>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</si>
  <si>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</si>
  <si>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</si>
  <si>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</si>
  <si>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</si>
  <si>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</si>
  <si>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</si>
  <si>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</si>
  <si>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</si>
  <si>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</si>
  <si>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</si>
  <si>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</si>
  <si>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</si>
  <si>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</si>
  <si>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</si>
  <si>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</si>
  <si>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</si>
  <si>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</si>
  <si>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</si>
  <si>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</si>
  <si>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</si>
  <si>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</si>
  <si>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</si>
  <si>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</si>
  <si>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</si>
  <si>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</si>
  <si>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</si>
  <si>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</si>
  <si>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</si>
  <si>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</si>
  <si>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</si>
  <si>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</si>
  <si>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</si>
  <si>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</si>
  <si>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</si>
  <si>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</si>
  <si>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</si>
  <si>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</si>
  <si>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</si>
  <si>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</si>
  <si>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</si>
  <si>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</si>
  <si>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</si>
  <si>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</si>
  <si>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</si>
  <si>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</si>
  <si>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</si>
  <si>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</si>
  <si>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</si>
  <si>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</si>
  <si>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</si>
  <si>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</si>
  <si>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</si>
  <si>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</si>
  <si>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</si>
  <si>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</si>
  <si>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</si>
  <si>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</si>
  <si>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</si>
  <si>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</si>
  <si>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</si>
  <si>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</si>
  <si>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</si>
  <si>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</si>
  <si>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</si>
  <si>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</si>
  <si>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</si>
  <si>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</si>
  <si>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</si>
  <si>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</si>
  <si>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</si>
  <si>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</si>
  <si>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</si>
  <si>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</si>
  <si>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</si>
  <si>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</si>
  <si>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</si>
  <si>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</si>
  <si>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</si>
  <si>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</si>
  <si>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</si>
  <si>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</si>
  <si>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</si>
  <si>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</si>
  <si>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</si>
  <si>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</si>
  <si>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</si>
  <si>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</si>
  <si>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</si>
  <si>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</si>
  <si>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</si>
  <si>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</si>
  <si>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</si>
  <si>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</si>
  <si>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</si>
  <si>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</si>
  <si>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</si>
  <si>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</si>
  <si>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</si>
  <si>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</si>
  <si>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</si>
  <si>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</si>
  <si>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</si>
  <si>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</si>
  <si>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</si>
  <si>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</si>
  <si>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</si>
  <si>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</si>
  <si>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</si>
  <si>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</si>
  <si>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</si>
  <si>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</si>
  <si>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</si>
  <si>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</si>
  <si>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</si>
  <si>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</si>
  <si>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</si>
  <si>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</si>
  <si>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</si>
  <si>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</si>
  <si>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</si>
  <si>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</si>
  <si>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</si>
  <si>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</si>
  <si>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</si>
  <si>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</si>
  <si>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</si>
  <si>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</si>
  <si>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</si>
  <si>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</si>
  <si>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</si>
  <si>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</si>
  <si>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</si>
  <si>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</si>
  <si>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</si>
  <si>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</si>
  <si>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</si>
  <si>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</si>
  <si>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</si>
  <si>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</si>
  <si>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</si>
  <si>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</si>
  <si>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</si>
  <si>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</si>
  <si>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</si>
  <si>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</si>
  <si>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</si>
  <si>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</si>
  <si>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</si>
  <si>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</si>
  <si>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</si>
  <si>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</si>
  <si>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</si>
  <si>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</si>
  <si>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</si>
  <si>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</si>
  <si>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</si>
  <si>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</si>
  <si>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</si>
  <si>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</si>
  <si>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</si>
  <si>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</si>
  <si>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</si>
  <si>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</si>
  <si>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</si>
  <si>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</si>
  <si>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</si>
  <si>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</si>
  <si>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</si>
  <si>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</si>
  <si>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</si>
  <si>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</si>
  <si>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</si>
  <si>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</si>
  <si>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</si>
  <si>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</si>
  <si>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</si>
  <si>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</si>
  <si>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</si>
  <si>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</si>
  <si>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</si>
  <si>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</si>
  <si>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</si>
  <si>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</si>
  <si>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</si>
  <si>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</si>
  <si>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</si>
  <si>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</si>
  <si>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</si>
  <si>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</si>
  <si>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</si>
  <si>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</si>
  <si>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</si>
  <si>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</si>
  <si>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</si>
  <si>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</si>
  <si>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</si>
  <si>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</si>
  <si>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</si>
  <si>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</si>
  <si>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</si>
  <si>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</si>
  <si>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</si>
  <si>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</si>
  <si>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</si>
  <si>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</si>
  <si>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</si>
  <si>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</si>
  <si>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</si>
  <si>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</si>
  <si>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</si>
  <si>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</si>
  <si>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</si>
  <si>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</si>
  <si>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</si>
  <si>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</si>
  <si>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</si>
  <si>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</si>
  <si>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</si>
  <si>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</si>
  <si>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</si>
  <si>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</si>
  <si>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</si>
  <si>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</si>
  <si>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</si>
  <si>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</si>
  <si>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</si>
  <si>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</si>
  <si>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</si>
  <si>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</si>
  <si>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</si>
  <si>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</si>
  <si>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</si>
  <si>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</si>
  <si>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</si>
  <si>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</si>
  <si>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</si>
  <si>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</si>
  <si>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</si>
  <si>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</si>
  <si>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</si>
  <si>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</si>
  <si>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</si>
  <si>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</si>
  <si>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</si>
  <si>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</si>
  <si>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</si>
  <si>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</si>
  <si>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</si>
  <si>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</si>
  <si>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</si>
  <si>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</si>
  <si>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</si>
  <si>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</si>
  <si>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</si>
  <si>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</si>
  <si>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</si>
  <si>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</si>
  <si>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</si>
  <si>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</si>
  <si>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</si>
  <si>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</si>
  <si>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</si>
  <si>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</si>
  <si>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</si>
  <si>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</si>
  <si>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</si>
  <si>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</si>
  <si>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</si>
  <si>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</si>
  <si>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</si>
  <si>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</si>
  <si>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</si>
  <si>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</si>
  <si>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</si>
  <si>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</si>
  <si>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</si>
  <si>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</si>
  <si>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</si>
  <si>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</si>
  <si>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</si>
  <si>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</si>
  <si>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</si>
  <si>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</si>
  <si>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</si>
  <si>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</si>
  <si>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</si>
  <si>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</si>
  <si>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</si>
  <si>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</si>
  <si>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</si>
  <si>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</si>
  <si>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</si>
  <si>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</si>
  <si>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</si>
  <si>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</si>
  <si>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</si>
  <si>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</si>
  <si>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</si>
  <si>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</si>
  <si>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</si>
  <si>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</si>
  <si>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</si>
  <si>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</si>
  <si>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</si>
  <si>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</si>
  <si>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</si>
  <si>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</si>
  <si>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</si>
  <si>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</si>
  <si>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</si>
  <si>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</si>
  <si>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</si>
  <si>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</si>
  <si>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</si>
  <si>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</si>
  <si>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</si>
  <si>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</si>
  <si>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</si>
  <si>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</si>
  <si>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</si>
  <si>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</si>
  <si>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</si>
  <si>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</si>
  <si>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</si>
  <si>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</si>
  <si>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</si>
  <si>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</si>
  <si>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</si>
  <si>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</si>
  <si>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</si>
  <si>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</si>
  <si>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</si>
  <si>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</si>
  <si>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</si>
  <si>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</si>
  <si>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</si>
  <si>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</si>
  <si>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</si>
  <si>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</si>
  <si>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</si>
  <si>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</si>
  <si>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</si>
  <si>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</si>
  <si>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</si>
  <si>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</si>
  <si>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</si>
  <si>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</si>
  <si>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</si>
  <si>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</si>
  <si>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</si>
  <si>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</si>
  <si>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</si>
  <si>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</si>
  <si>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</si>
  <si>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</si>
  <si>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</si>
  <si>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</si>
  <si>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</si>
  <si>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</si>
  <si>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</si>
  <si>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</si>
  <si>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</si>
  <si>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</si>
  <si>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</si>
  <si>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</si>
  <si>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</si>
  <si>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</si>
  <si>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</si>
  <si>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</si>
  <si>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</si>
  <si>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</si>
  <si>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</si>
  <si>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</si>
  <si>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</si>
  <si>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</si>
  <si>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</si>
  <si>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</si>
  <si>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</si>
  <si>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</si>
  <si>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</si>
  <si>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</si>
  <si>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</si>
  <si>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</si>
  <si>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</si>
  <si>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</si>
  <si>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</si>
  <si>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</si>
  <si>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</si>
  <si>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</si>
  <si>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</si>
  <si>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</si>
  <si>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</si>
  <si>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</si>
  <si>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</si>
  <si>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</si>
  <si>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</si>
  <si>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</si>
  <si>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</si>
  <si>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</si>
  <si>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</si>
  <si>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</si>
  <si>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</si>
  <si>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</si>
  <si>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</si>
  <si>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</si>
  <si>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</si>
  <si>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</si>
  <si>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</si>
  <si>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</si>
  <si>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</si>
  <si>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</si>
  <si>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</si>
  <si>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</si>
  <si>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</si>
  <si>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</si>
  <si>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</si>
  <si>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</si>
  <si>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</si>
  <si>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</si>
  <si>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</si>
  <si>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</si>
  <si>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</si>
  <si>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</si>
  <si>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</si>
  <si>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</si>
  <si>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</si>
  <si>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</si>
  <si>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</si>
  <si>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</si>
  <si>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</si>
  <si>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</si>
  <si>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</si>
  <si>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</si>
  <si>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</si>
  <si>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</si>
  <si>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</si>
  <si>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</si>
  <si>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</si>
  <si>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</si>
  <si>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</si>
  <si>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</si>
  <si>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</si>
  <si>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</si>
  <si>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</si>
  <si>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</si>
  <si>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</si>
  <si>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</si>
  <si>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</si>
  <si>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</si>
  <si>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</si>
  <si>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</si>
  <si>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</si>
  <si>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</si>
  <si>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</si>
  <si>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</si>
  <si>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</si>
  <si>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</si>
  <si>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</si>
  <si>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</si>
  <si>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</si>
  <si>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</si>
  <si>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</si>
  <si>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</si>
  <si>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</si>
  <si>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</si>
  <si>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</si>
  <si>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</si>
  <si>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</si>
  <si>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</si>
  <si>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</si>
  <si>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</si>
  <si>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</si>
  <si>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</si>
  <si>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</si>
  <si>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</si>
  <si>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</si>
  <si>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</si>
  <si>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</si>
  <si>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</si>
  <si>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</si>
  <si>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</si>
  <si>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</si>
  <si>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</si>
  <si>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</si>
  <si>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</si>
  <si>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</si>
  <si>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</si>
  <si>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</si>
  <si>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</si>
  <si>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</si>
  <si>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</si>
  <si>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</si>
  <si>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</si>
  <si>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</si>
  <si>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</si>
  <si>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</si>
  <si>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</si>
  <si>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</si>
  <si>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</si>
  <si>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</si>
  <si>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</si>
  <si>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</si>
  <si>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</si>
  <si>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</si>
  <si>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</si>
  <si>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</si>
  <si>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</si>
  <si>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</si>
  <si>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</si>
  <si>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</si>
  <si>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</si>
  <si>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</si>
  <si>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</si>
  <si>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</si>
  <si>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</si>
  <si>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</si>
  <si>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</si>
  <si>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</si>
  <si>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</si>
  <si>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</si>
  <si>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</si>
  <si>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</si>
  <si>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</si>
  <si>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</si>
  <si>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</si>
  <si>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</si>
  <si>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</si>
  <si>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</si>
  <si>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</si>
  <si>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</si>
  <si>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</si>
  <si>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</si>
  <si>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</si>
  <si>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</si>
  <si>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</si>
  <si>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</si>
  <si>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</si>
  <si>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</si>
  <si>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</si>
  <si>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</si>
  <si>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</si>
  <si>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</si>
  <si>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</si>
  <si>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</si>
  <si>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</si>
  <si>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</si>
  <si>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</si>
  <si>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</si>
  <si>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</si>
  <si>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</si>
  <si>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</si>
  <si>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</si>
  <si>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</si>
  <si>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</si>
  <si>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</si>
  <si>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</si>
  <si>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</si>
  <si>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</si>
  <si>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</si>
  <si>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</si>
  <si>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</si>
  <si>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</si>
  <si>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</si>
  <si>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</si>
  <si>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</si>
  <si>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</si>
  <si>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</si>
  <si>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</si>
  <si>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</si>
  <si>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</si>
  <si>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</si>
  <si>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</si>
  <si>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</si>
  <si>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</si>
  <si>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</si>
  <si>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</si>
  <si>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</si>
  <si>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</si>
  <si>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</si>
  <si>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</si>
  <si>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</si>
  <si>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</si>
  <si>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</si>
  <si>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</si>
  <si>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</si>
  <si>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</si>
  <si>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</si>
  <si>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</si>
  <si>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</si>
  <si>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</si>
  <si>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</si>
  <si>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</si>
  <si>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</si>
  <si>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</si>
  <si>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</si>
  <si>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</si>
  <si>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</si>
  <si>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</si>
  <si>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</si>
  <si>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</si>
  <si>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</si>
  <si>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</si>
  <si>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</si>
  <si>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</si>
  <si>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</si>
  <si>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</si>
  <si>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</si>
  <si>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</si>
  <si>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</si>
  <si>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</si>
  <si>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</si>
  <si>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</si>
  <si>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</si>
  <si>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</si>
  <si>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</si>
  <si>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</si>
  <si>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</si>
  <si>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</si>
  <si>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</si>
  <si>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</si>
  <si>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</si>
  <si>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</si>
  <si>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</si>
  <si>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</si>
  <si>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</si>
  <si>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</si>
  <si>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</si>
  <si>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</si>
  <si>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</si>
  <si>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</si>
  <si>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</si>
  <si>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</si>
  <si>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</si>
  <si>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</si>
  <si>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</si>
  <si>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</si>
  <si>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</si>
  <si>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</si>
  <si>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</si>
  <si>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</si>
  <si>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</si>
  <si>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</si>
  <si>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</si>
  <si>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</si>
  <si>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</si>
  <si>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</si>
  <si>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</si>
  <si>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</si>
  <si>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</si>
  <si>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</si>
  <si>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</si>
  <si>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</si>
  <si>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</si>
  <si>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</si>
  <si>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</si>
  <si>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</si>
  <si>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</si>
  <si>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</si>
  <si>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</si>
  <si>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</si>
  <si>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</si>
  <si>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</si>
  <si>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</si>
  <si>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</si>
  <si>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</si>
  <si>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</si>
  <si>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</si>
  <si>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</si>
  <si>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</si>
  <si>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</si>
  <si>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</si>
  <si>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</si>
  <si>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</si>
  <si>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</si>
  <si>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</si>
  <si>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</si>
  <si>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</si>
  <si>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</si>
  <si>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</si>
  <si>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</si>
  <si>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</si>
  <si>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</si>
  <si>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</si>
  <si>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</si>
  <si>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</si>
  <si>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</si>
  <si>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</si>
  <si>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</si>
  <si>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</si>
  <si>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</si>
  <si>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</si>
  <si>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</si>
  <si>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</si>
  <si>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</si>
  <si>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</si>
  <si>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</si>
  <si>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</si>
  <si>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</si>
  <si>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</si>
  <si>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</si>
  <si>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</si>
  <si>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</si>
  <si>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</si>
  <si>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</si>
  <si>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</si>
  <si>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</si>
  <si>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</si>
  <si>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</si>
  <si>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</si>
  <si>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</si>
  <si>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</si>
  <si>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</si>
  <si>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</si>
  <si>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</si>
  <si>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</si>
  <si>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</si>
  <si>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</si>
  <si>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</si>
  <si>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</si>
  <si>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</si>
  <si>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</si>
  <si>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</si>
  <si>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</si>
  <si>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</si>
  <si>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</si>
  <si>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</si>
  <si>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</si>
  <si>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</si>
  <si>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</si>
  <si>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</si>
  <si>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</si>
  <si>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</si>
  <si>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</si>
  <si>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</si>
  <si>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</si>
  <si>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</si>
  <si>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</si>
  <si>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</si>
  <si>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</si>
  <si>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</si>
  <si>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</si>
  <si>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</si>
  <si>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</si>
  <si>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</si>
  <si>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</si>
  <si>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</si>
  <si>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</si>
  <si>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</si>
  <si>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</si>
  <si>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</si>
  <si>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</si>
  <si>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</si>
  <si>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</si>
  <si>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</si>
  <si>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</si>
  <si>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</si>
  <si>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</si>
  <si>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</si>
  <si>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</si>
  <si>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</si>
  <si>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</si>
  <si>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</si>
  <si>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</si>
  <si>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</si>
  <si>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</si>
  <si>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</si>
  <si>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</si>
  <si>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</si>
  <si>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</si>
  <si>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</si>
  <si>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</si>
  <si>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</si>
  <si>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</si>
  <si>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</si>
  <si>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</si>
  <si>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</si>
  <si>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</si>
  <si>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</si>
  <si>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</si>
  <si>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</si>
  <si>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</si>
  <si>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</si>
  <si>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</si>
  <si>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</si>
  <si>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</si>
  <si>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</si>
  <si>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</si>
  <si>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</si>
  <si>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</si>
  <si>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</si>
  <si>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</si>
  <si>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</si>
  <si>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</si>
  <si>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</si>
  <si>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</si>
  <si>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</si>
  <si>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</si>
  <si>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</si>
  <si>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</si>
  <si>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</si>
  <si>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</si>
  <si>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</si>
  <si>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</si>
  <si>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</si>
  <si>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</si>
  <si>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</si>
  <si>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</si>
  <si>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</si>
  <si>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</si>
  <si>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</si>
  <si>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</si>
  <si>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</si>
  <si>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</si>
  <si>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</si>
  <si>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</si>
  <si>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</si>
  <si>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</si>
  <si>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</si>
  <si>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</si>
  <si>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</si>
  <si>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</si>
  <si>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</si>
  <si>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</si>
  <si>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</si>
  <si>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</si>
  <si>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</si>
  <si>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</si>
  <si>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</si>
  <si>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</si>
  <si>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</si>
  <si>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</si>
  <si>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</si>
  <si>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</si>
  <si>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</si>
  <si>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</si>
  <si>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</si>
  <si>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</si>
  <si>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</si>
  <si>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</si>
  <si>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</si>
  <si>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</si>
  <si>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</si>
  <si>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</si>
  <si>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</si>
  <si>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</si>
  <si>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</si>
  <si>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</si>
  <si>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</si>
  <si>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</si>
  <si>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</si>
  <si>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</si>
  <si>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</si>
  <si>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</si>
  <si>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</si>
  <si>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</si>
  <si>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</si>
  <si>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</si>
  <si>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</si>
  <si>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</si>
  <si>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</si>
  <si>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</si>
  <si>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</si>
  <si>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</si>
  <si>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</si>
  <si>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</si>
  <si>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</si>
  <si>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</si>
  <si>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</si>
  <si>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</si>
  <si>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</si>
  <si>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</si>
  <si>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</si>
  <si>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</si>
  <si>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</si>
  <si>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</si>
  <si>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</si>
  <si>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</si>
  <si>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</si>
  <si>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</si>
  <si>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</si>
  <si>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</si>
  <si>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</si>
  <si>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</si>
  <si>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</si>
  <si>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</si>
  <si>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</si>
  <si>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</si>
  <si>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</si>
  <si>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</si>
  <si>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</si>
  <si>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</si>
  <si>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</si>
  <si>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</si>
  <si>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</si>
  <si>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</si>
  <si>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</si>
  <si>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</si>
  <si>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</si>
  <si>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</si>
  <si>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</si>
  <si>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</si>
  <si>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</si>
  <si>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</si>
  <si>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</si>
  <si>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</si>
  <si>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</si>
  <si>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</si>
  <si>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</si>
  <si>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</si>
  <si>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</si>
  <si>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</si>
  <si>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</si>
  <si>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</si>
  <si>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</si>
  <si>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</si>
  <si>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</si>
  <si>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</si>
  <si>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</si>
  <si>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</si>
  <si>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</si>
  <si>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</si>
  <si>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</si>
  <si>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</si>
  <si>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</si>
  <si>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</si>
  <si>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</si>
  <si>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</si>
  <si>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</si>
  <si>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</si>
  <si>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</si>
  <si>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</si>
  <si>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</si>
  <si>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</si>
  <si>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</si>
  <si>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</si>
  <si>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</si>
  <si>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</si>
  <si>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</si>
  <si>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</si>
  <si>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</si>
  <si>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</si>
  <si>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</si>
  <si>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</si>
  <si>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</si>
  <si>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</si>
  <si>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</si>
  <si>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</si>
  <si>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</si>
  <si>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</si>
  <si>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</si>
  <si>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</si>
  <si>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</si>
  <si>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</si>
  <si>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</si>
  <si>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</si>
  <si>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</si>
  <si>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</si>
  <si>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</si>
  <si>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</si>
  <si>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</si>
  <si>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</si>
  <si>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</si>
  <si>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</si>
  <si>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</si>
  <si>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</si>
  <si>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</si>
  <si>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</si>
  <si>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</si>
  <si>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</si>
  <si>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</si>
  <si>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</si>
  <si>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</si>
  <si>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</si>
  <si>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</si>
  <si>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</si>
  <si>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</si>
  <si>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</si>
  <si>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</si>
  <si>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</si>
  <si>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</si>
  <si>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</si>
  <si>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</si>
  <si>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</si>
  <si>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</si>
  <si>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</si>
  <si>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</si>
  <si>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</si>
  <si>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</si>
  <si>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</si>
  <si>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</si>
  <si>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</si>
  <si>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</si>
  <si>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</si>
  <si>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</si>
  <si>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</si>
  <si>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</si>
  <si>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</si>
  <si>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</si>
  <si>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</si>
  <si>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</si>
  <si>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</si>
  <si>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</si>
  <si>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</si>
  <si>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</si>
  <si>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</si>
  <si>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</si>
  <si>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</si>
  <si>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</si>
  <si>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</si>
  <si>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</si>
  <si>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</si>
  <si>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</si>
  <si>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</si>
  <si>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</si>
  <si>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</si>
  <si>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</si>
  <si>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</si>
  <si>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</si>
  <si>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</si>
  <si>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</si>
  <si>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</si>
  <si>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</si>
  <si>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</si>
  <si>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</si>
  <si>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</si>
  <si>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</si>
  <si>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</si>
  <si>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</si>
  <si>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</si>
  <si>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</si>
  <si>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</si>
  <si>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</si>
  <si>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</si>
  <si>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</si>
  <si>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</si>
  <si>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</si>
  <si>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</si>
  <si>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</si>
  <si>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</si>
  <si>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</si>
  <si>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</si>
  <si>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</si>
  <si>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</si>
  <si>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</si>
  <si>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</si>
  <si>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</si>
  <si>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</si>
  <si>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</si>
  <si>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</si>
  <si>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</si>
  <si>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</si>
  <si>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</si>
  <si>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</si>
  <si>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</si>
  <si>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</si>
  <si>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</si>
  <si>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</si>
  <si>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</si>
  <si>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</si>
  <si>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</si>
  <si>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</si>
  <si>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</si>
  <si>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</si>
  <si>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</si>
  <si>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</si>
  <si>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</si>
  <si>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</si>
  <si>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</si>
  <si>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</si>
  <si>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</si>
  <si>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</si>
  <si>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</si>
  <si>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</si>
  <si>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</si>
  <si>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</si>
  <si>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</si>
  <si>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</si>
  <si>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</si>
  <si>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</si>
  <si>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</si>
  <si>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</si>
  <si>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</si>
  <si>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</si>
  <si>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</si>
  <si>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</si>
  <si>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</si>
  <si>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</si>
  <si>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</si>
  <si>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</si>
  <si>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</si>
  <si>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</si>
  <si>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</si>
  <si>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</si>
  <si>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</si>
  <si>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</si>
  <si>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</si>
  <si>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</si>
  <si>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</si>
  <si>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</si>
  <si>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</si>
  <si>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</si>
  <si>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</si>
  <si>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</si>
  <si>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</si>
  <si>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</si>
  <si>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</si>
  <si>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</si>
  <si>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</si>
  <si>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</si>
  <si>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</si>
  <si>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</si>
  <si>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</si>
  <si>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</si>
  <si>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</si>
  <si>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</si>
  <si>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</si>
  <si>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</si>
  <si>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</si>
  <si>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</si>
  <si>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</si>
  <si>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</si>
  <si>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</si>
  <si>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</si>
  <si>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</si>
  <si>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</si>
  <si>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</si>
  <si>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</si>
  <si>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</si>
  <si>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</si>
  <si>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</si>
  <si>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</si>
  <si>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</si>
  <si>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</si>
  <si>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</si>
  <si>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</si>
  <si>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</si>
  <si>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</si>
  <si>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</si>
  <si>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</si>
  <si>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</si>
  <si>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</si>
  <si>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</si>
  <si>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</si>
  <si>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</si>
  <si>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</si>
  <si>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</si>
  <si>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</si>
  <si>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</si>
  <si>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</si>
  <si>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</si>
  <si>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</si>
  <si>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</si>
  <si>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</si>
  <si>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</si>
  <si>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</si>
  <si>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</si>
  <si>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</si>
  <si>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</si>
  <si>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</si>
  <si>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</si>
  <si>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</si>
  <si>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</si>
  <si>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</si>
  <si>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</si>
  <si>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</si>
  <si>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</si>
  <si>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</si>
  <si>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</si>
  <si>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</si>
  <si>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</si>
  <si>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</si>
  <si>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</si>
  <si>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</si>
  <si>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</si>
  <si>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</si>
  <si>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</si>
  <si>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</si>
  <si>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</si>
  <si>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</si>
  <si>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</si>
  <si>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</si>
  <si>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</si>
  <si>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</si>
  <si>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</si>
  <si>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</si>
  <si>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</si>
  <si>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</si>
  <si>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</si>
  <si>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</si>
  <si>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</si>
  <si>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</si>
  <si>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</si>
  <si>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</si>
  <si>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</si>
  <si>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</si>
  <si>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</si>
  <si>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</si>
  <si>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</si>
  <si>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</si>
  <si>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</si>
  <si>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</si>
  <si>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</si>
  <si>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</si>
  <si>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</si>
  <si>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</si>
  <si>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</si>
  <si>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</si>
  <si>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</si>
  <si>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</si>
  <si>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</si>
  <si>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</si>
  <si>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</si>
  <si>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</si>
  <si>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</si>
  <si>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</si>
  <si>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</si>
  <si>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</si>
  <si>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</si>
  <si>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</si>
  <si>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</si>
  <si>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</si>
  <si>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</si>
  <si>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</si>
  <si>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</si>
  <si>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</si>
  <si>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</si>
  <si>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</si>
  <si>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</si>
  <si>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</si>
  <si>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</si>
  <si>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</si>
  <si>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</si>
  <si>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</si>
  <si>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</si>
  <si>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</si>
  <si>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</si>
  <si>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</si>
  <si>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</si>
  <si>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</si>
  <si>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</si>
  <si>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</si>
  <si>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</si>
  <si>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</si>
  <si>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</si>
  <si>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</si>
  <si>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</si>
  <si>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</si>
  <si>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</si>
  <si>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</si>
  <si>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</si>
  <si>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</si>
  <si>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</si>
  <si>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</si>
  <si>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</si>
  <si>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</si>
  <si>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</si>
  <si>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</si>
  <si>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</si>
  <si>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</si>
  <si>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</si>
  <si>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</si>
  <si>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</si>
  <si>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</si>
  <si>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</si>
  <si>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</si>
  <si>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</si>
  <si>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</si>
  <si>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</si>
  <si>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</si>
  <si>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</si>
  <si>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</si>
  <si>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</si>
  <si>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</si>
  <si>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</si>
  <si>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</si>
  <si>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</si>
  <si>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</si>
  <si>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</si>
  <si>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</si>
  <si>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</si>
  <si>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</si>
  <si>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</si>
  <si>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</si>
  <si>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</si>
  <si>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</si>
  <si>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</si>
  <si>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</si>
  <si>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</si>
  <si>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</si>
  <si>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</si>
  <si>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</si>
  <si>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</si>
  <si>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</si>
  <si>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</si>
  <si>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</si>
  <si>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</si>
  <si>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</si>
  <si>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</si>
  <si>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</si>
  <si>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</si>
  <si>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</si>
  <si>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</si>
  <si>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</si>
  <si>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</si>
  <si>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</si>
  <si>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</si>
  <si>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</si>
  <si>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</si>
  <si>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</si>
  <si>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</si>
  <si>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</si>
  <si>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</si>
  <si>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</si>
  <si>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</si>
  <si>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</si>
  <si>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</si>
  <si>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</si>
  <si>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</si>
  <si>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</si>
  <si>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</si>
  <si>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</si>
  <si>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</si>
  <si>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</si>
  <si>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</si>
  <si>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</si>
  <si>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</si>
  <si>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</si>
  <si>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</si>
  <si>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</si>
  <si>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</si>
  <si>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</si>
  <si>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</si>
  <si>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</si>
  <si>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</si>
  <si>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</si>
  <si>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</si>
  <si>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</si>
  <si>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</si>
  <si>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</si>
  <si>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</si>
  <si>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</si>
  <si>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</si>
  <si>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</si>
  <si>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</si>
  <si>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</si>
  <si>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</si>
  <si>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</si>
  <si>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</si>
  <si>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</si>
  <si>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</si>
  <si>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</si>
  <si>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</si>
  <si>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</si>
  <si>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</si>
  <si>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</si>
  <si>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</si>
  <si>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</si>
  <si>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</si>
  <si>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</si>
  <si>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</si>
  <si>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</si>
  <si>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</si>
  <si>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</si>
  <si>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</si>
  <si>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</si>
  <si>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</si>
  <si>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</si>
  <si>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</si>
  <si>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</si>
  <si>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</si>
  <si>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</si>
  <si>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</si>
  <si>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</si>
  <si>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</si>
  <si>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</si>
  <si>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</si>
  <si>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</si>
  <si>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</si>
  <si>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</si>
  <si>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</si>
  <si>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</si>
  <si>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</si>
  <si>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</si>
  <si>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</si>
  <si>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</si>
  <si>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</si>
  <si>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</si>
  <si>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</si>
  <si>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</si>
  <si>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</si>
  <si>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</si>
  <si>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</si>
  <si>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</si>
  <si>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</si>
  <si>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</si>
  <si>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</si>
  <si>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</si>
  <si>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</si>
  <si>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</si>
  <si>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</si>
  <si>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</si>
  <si>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</si>
  <si>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</si>
  <si>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</si>
  <si>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</si>
  <si>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</si>
  <si>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</si>
  <si>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</si>
  <si>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</si>
  <si>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</si>
  <si>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</si>
  <si>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</si>
  <si>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</si>
  <si>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</si>
  <si>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</si>
  <si>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</si>
  <si>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</si>
  <si>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</si>
  <si>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</si>
  <si>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</si>
  <si>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</si>
  <si>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</si>
  <si>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</si>
  <si>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</si>
  <si>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</si>
  <si>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</si>
  <si>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</si>
  <si>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</si>
  <si>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</si>
  <si>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</si>
  <si>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</si>
  <si>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</si>
  <si>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</si>
  <si>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</si>
  <si>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</si>
  <si>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</si>
  <si>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</si>
  <si>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</si>
  <si>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</si>
  <si>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</si>
  <si>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</si>
  <si>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</si>
  <si>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</si>
  <si>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</si>
  <si>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</si>
  <si>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</si>
  <si>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</si>
  <si>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</si>
  <si>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</si>
  <si>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</si>
  <si>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</si>
  <si>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</si>
  <si>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</si>
  <si>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</si>
  <si>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</si>
  <si>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</si>
  <si>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</si>
  <si>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</si>
  <si>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</si>
  <si>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</si>
  <si>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</si>
  <si>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</si>
  <si>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</si>
  <si>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</si>
  <si>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</si>
  <si>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</si>
  <si>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</si>
  <si>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</si>
  <si>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</si>
  <si>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</si>
  <si>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</si>
  <si>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</si>
  <si>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</si>
  <si>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</si>
  <si>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</si>
  <si>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</si>
  <si>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</si>
  <si>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</si>
  <si>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</si>
  <si>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</si>
  <si>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</si>
  <si>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</si>
  <si>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</si>
  <si>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</si>
  <si>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</si>
  <si>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</si>
  <si>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</si>
  <si>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</si>
  <si>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</si>
  <si>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</si>
  <si>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</si>
  <si>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</si>
  <si>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</si>
  <si>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</si>
  <si>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</si>
  <si>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</si>
  <si>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</si>
  <si>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</si>
  <si>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</si>
  <si>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</si>
  <si>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</si>
  <si>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</si>
  <si>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</si>
  <si>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</si>
  <si>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</si>
  <si>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</si>
  <si>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</si>
  <si>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</si>
  <si>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</si>
  <si>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</si>
  <si>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</si>
  <si>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</si>
  <si>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</si>
  <si>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</si>
  <si>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</si>
  <si>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</si>
  <si>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</si>
  <si>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</si>
  <si>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</si>
  <si>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</si>
  <si>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</si>
  <si>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</si>
  <si>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</si>
  <si>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</si>
  <si>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</si>
  <si>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</si>
  <si>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</si>
  <si>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</si>
  <si>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</si>
  <si>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</si>
  <si>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</si>
  <si>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</si>
  <si>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</si>
  <si>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</si>
  <si>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</si>
  <si>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</si>
  <si>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</si>
  <si>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</si>
  <si>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</si>
  <si>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</si>
  <si>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</si>
  <si>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</si>
  <si>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</si>
  <si>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</si>
  <si>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</si>
  <si>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</si>
  <si>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</si>
  <si>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</si>
  <si>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</si>
  <si>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</si>
  <si>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</si>
  <si>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</si>
  <si>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</si>
  <si>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</si>
  <si>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</si>
  <si>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</si>
  <si>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</si>
  <si>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</si>
  <si>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</si>
  <si>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</si>
  <si>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</si>
  <si>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</si>
  <si>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</si>
  <si>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</si>
  <si>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</si>
  <si>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</si>
  <si>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</si>
  <si>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</si>
  <si>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</si>
  <si>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</si>
  <si>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</si>
  <si>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</si>
  <si>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</si>
  <si>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</si>
  <si>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</si>
  <si>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</si>
  <si>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</si>
  <si>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</si>
  <si>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</si>
  <si>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</si>
  <si>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</si>
  <si>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</si>
  <si>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</si>
  <si>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</si>
  <si>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</si>
  <si>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</si>
  <si>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</si>
  <si>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</si>
  <si>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</si>
  <si>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</si>
  <si>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</si>
  <si>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</si>
  <si>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</si>
  <si>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</si>
  <si>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</si>
  <si>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</si>
  <si>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</si>
  <si>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</si>
  <si>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</si>
  <si>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</si>
  <si>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</si>
  <si>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</si>
  <si>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</si>
  <si>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</si>
  <si>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</si>
  <si>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</si>
  <si>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</si>
  <si>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</si>
  <si>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</si>
  <si>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</si>
  <si>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</si>
  <si>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</si>
  <si>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</si>
  <si>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</si>
  <si>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</si>
  <si>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</si>
  <si>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</si>
  <si>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</si>
  <si>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</si>
  <si>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</si>
  <si>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</si>
  <si>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</si>
  <si>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</si>
  <si>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</si>
  <si>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</si>
  <si>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</si>
  <si>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</si>
  <si>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</si>
  <si>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</si>
  <si>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</si>
  <si>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</si>
  <si>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</si>
  <si>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</si>
  <si>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</si>
  <si>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</si>
  <si>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</si>
  <si>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</si>
  <si>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</si>
  <si>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</si>
  <si>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</si>
  <si>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</si>
  <si>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</si>
  <si>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</si>
  <si>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</si>
  <si>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</si>
  <si>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</si>
  <si>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</si>
  <si>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</si>
  <si>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</si>
  <si>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</si>
  <si>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</si>
  <si>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</si>
  <si>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</si>
  <si>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</si>
  <si>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</si>
  <si>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</si>
  <si>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</si>
  <si>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</si>
  <si>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</si>
  <si>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</si>
  <si>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</si>
  <si>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</si>
  <si>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</si>
  <si>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</si>
  <si>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</si>
  <si>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</si>
  <si>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</si>
  <si>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</si>
  <si>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</si>
  <si>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</si>
  <si>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</si>
  <si>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</si>
  <si>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</si>
  <si>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</si>
  <si>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</si>
  <si>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</si>
  <si>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</si>
  <si>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</si>
  <si>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</si>
  <si>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</si>
  <si>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</si>
  <si>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</si>
  <si>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</si>
  <si>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</si>
  <si>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</si>
  <si>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</si>
  <si>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</si>
  <si>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</si>
  <si>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</si>
  <si>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</si>
  <si>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</si>
  <si>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</si>
  <si>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</si>
  <si>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</si>
  <si>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</si>
  <si>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</si>
  <si>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</si>
  <si>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</si>
  <si>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</si>
  <si>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</si>
  <si>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</si>
  <si>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</si>
  <si>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</si>
  <si>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</si>
  <si>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</si>
  <si>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</si>
  <si>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</si>
  <si>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</si>
  <si>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</si>
  <si>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</si>
  <si>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</si>
  <si>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</si>
  <si>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</si>
  <si>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</si>
  <si>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</si>
  <si>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</si>
  <si>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</si>
  <si>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</si>
  <si>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</si>
  <si>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</si>
  <si>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</si>
  <si>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</si>
  <si>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</si>
  <si>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</si>
  <si>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</si>
  <si>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</si>
  <si>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</si>
  <si>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</si>
  <si>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</si>
  <si>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</si>
  <si>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</si>
  <si>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</si>
  <si>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</si>
  <si>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</si>
  <si>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</si>
  <si>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</si>
  <si>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</si>
  <si>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</si>
  <si>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</si>
  <si>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</si>
  <si>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</si>
  <si>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</si>
  <si>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</si>
  <si>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</si>
  <si>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</si>
  <si>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</si>
  <si>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</si>
  <si>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</si>
  <si>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</si>
  <si>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</si>
  <si>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</si>
  <si>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</si>
  <si>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</si>
  <si>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</si>
  <si>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</si>
  <si>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</si>
  <si>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</si>
  <si>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</si>
  <si>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</si>
  <si>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</si>
  <si>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</si>
  <si>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</si>
  <si>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</si>
  <si>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</si>
  <si>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</si>
  <si>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</si>
  <si>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</si>
  <si>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</si>
  <si>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</si>
  <si>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</si>
  <si>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</si>
  <si>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</si>
  <si>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</si>
  <si>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</si>
  <si>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</si>
  <si>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</si>
  <si>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</si>
  <si>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</si>
  <si>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</si>
  <si>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</si>
  <si>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</si>
  <si>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</si>
  <si>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</si>
  <si>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</si>
  <si>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</si>
  <si>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</si>
  <si>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</si>
  <si>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</si>
  <si>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</si>
  <si>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</si>
  <si>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</si>
  <si>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</si>
  <si>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</si>
  <si>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</si>
  <si>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</si>
  <si>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</si>
  <si>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</si>
  <si>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</si>
  <si>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</si>
  <si>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</si>
  <si>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</si>
  <si>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</si>
  <si>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</si>
  <si>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</si>
  <si>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</si>
  <si>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</si>
  <si>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</si>
  <si>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</si>
  <si>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</si>
  <si>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</si>
  <si>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</si>
  <si>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</si>
  <si>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</si>
  <si>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</si>
  <si>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</si>
  <si>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</si>
  <si>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</si>
  <si>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</si>
  <si>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</si>
  <si>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</si>
  <si>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</si>
  <si>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</si>
  <si>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</si>
  <si>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</si>
  <si>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</si>
  <si>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</si>
  <si>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</si>
  <si>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</si>
  <si>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</si>
  <si>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</si>
  <si>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</si>
  <si>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</si>
  <si>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</si>
  <si>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</si>
  <si>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</si>
  <si>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</si>
  <si>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</si>
  <si>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</si>
  <si>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</si>
  <si>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</si>
  <si>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</si>
  <si>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</si>
  <si>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</si>
  <si>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</si>
  <si>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</si>
  <si>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</si>
  <si>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</si>
  <si>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</si>
  <si>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</si>
  <si>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</si>
  <si>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</si>
  <si>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</si>
  <si>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</si>
  <si>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</si>
  <si>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</si>
  <si>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</si>
  <si>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</si>
  <si>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</si>
  <si>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</si>
  <si>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</si>
  <si>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</si>
  <si>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</si>
  <si>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</si>
  <si>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</si>
  <si>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</si>
  <si>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</si>
  <si>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</si>
  <si>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</si>
  <si>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</si>
  <si>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</si>
  <si>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</si>
  <si>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</si>
  <si>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</si>
  <si>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</si>
  <si>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</si>
  <si>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</si>
  <si>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</si>
  <si>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</si>
  <si>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</si>
  <si>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</si>
  <si>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</si>
  <si>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</si>
  <si>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</si>
  <si>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</si>
  <si>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</si>
  <si>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</si>
  <si>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</si>
  <si>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</si>
  <si>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</si>
  <si>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</si>
  <si>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</si>
  <si>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</si>
  <si>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</si>
  <si>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</si>
  <si>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</si>
  <si>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</si>
  <si>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</si>
  <si>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</si>
  <si>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</si>
  <si>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</si>
  <si>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</si>
  <si>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</si>
  <si>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</si>
  <si>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</si>
  <si>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</si>
  <si>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</si>
  <si>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</si>
  <si>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</si>
  <si>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</si>
  <si>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</si>
  <si>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</si>
  <si>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</si>
  <si>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</si>
  <si>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</si>
  <si>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</si>
  <si>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</si>
  <si>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</si>
  <si>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</si>
  <si>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</si>
  <si>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</si>
  <si>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</si>
  <si>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</si>
  <si>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</si>
  <si>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</si>
  <si>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</si>
  <si>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</si>
  <si>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</si>
  <si>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</si>
  <si>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</si>
  <si>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</si>
  <si>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</si>
  <si>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</si>
  <si>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</si>
  <si>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</si>
  <si>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</si>
  <si>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</si>
  <si>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</si>
  <si>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</si>
  <si>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</si>
  <si>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</si>
  <si>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</si>
  <si>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</si>
  <si>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</si>
  <si>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</si>
  <si>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</si>
  <si>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</si>
  <si>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</si>
  <si>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</si>
  <si>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</si>
  <si>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</si>
  <si>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</si>
  <si>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</si>
  <si>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</si>
  <si>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</si>
  <si>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</si>
  <si>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</si>
  <si>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</si>
  <si>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</si>
  <si>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</si>
  <si>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</si>
  <si>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</si>
  <si>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</si>
  <si>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</si>
  <si>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</si>
  <si>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</si>
  <si>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</si>
  <si>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</si>
  <si>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</si>
  <si>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</si>
  <si>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</si>
  <si>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</si>
  <si>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</si>
  <si>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</si>
  <si>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</si>
  <si>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</si>
  <si>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</si>
  <si>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</si>
  <si>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</si>
  <si>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</si>
  <si>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</si>
  <si>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</si>
  <si>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</si>
  <si>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</si>
  <si>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</si>
  <si>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</si>
  <si>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</si>
  <si>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</si>
  <si>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</si>
  <si>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</si>
  <si>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</si>
  <si>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</si>
  <si>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</si>
  <si>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</si>
  <si>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</si>
  <si>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</si>
  <si>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</si>
  <si>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</si>
  <si>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</si>
  <si>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</si>
  <si>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</si>
  <si>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</si>
  <si>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</si>
  <si>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</si>
  <si>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</si>
  <si>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</si>
  <si>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</si>
  <si>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</si>
  <si>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</si>
  <si>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</si>
  <si>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</si>
  <si>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</si>
  <si>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</si>
  <si>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</si>
  <si>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</si>
  <si>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</si>
  <si>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</si>
  <si>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</si>
  <si>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</si>
  <si>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</si>
  <si>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</si>
  <si>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</si>
  <si>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</si>
  <si>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</si>
  <si>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</si>
  <si>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</si>
  <si>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</si>
  <si>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</si>
  <si>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</si>
  <si>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</si>
  <si>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</si>
  <si>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</si>
  <si>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</si>
  <si>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</si>
  <si>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</si>
  <si>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</si>
  <si>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</si>
  <si>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</si>
  <si>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</si>
  <si>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</si>
  <si>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</si>
  <si>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</si>
  <si>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</si>
  <si>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</si>
  <si>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</si>
  <si>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</si>
  <si>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</si>
  <si>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</si>
  <si>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</si>
  <si>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</si>
  <si>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</si>
  <si>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</si>
  <si>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</si>
  <si>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</si>
  <si>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</si>
  <si>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</si>
  <si>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</si>
  <si>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</si>
  <si>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</si>
  <si>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</si>
  <si>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</si>
  <si>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</si>
  <si>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</si>
  <si>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</si>
  <si>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</si>
  <si>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</si>
  <si>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</si>
  <si>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</si>
  <si>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</si>
  <si>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</si>
  <si>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</si>
  <si>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</si>
  <si>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</si>
  <si>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</si>
  <si>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</si>
  <si>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</si>
  <si>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</si>
  <si>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</si>
  <si>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</si>
  <si>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</si>
  <si>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</si>
  <si>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</si>
  <si>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</si>
  <si>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</si>
  <si>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</si>
  <si>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</si>
  <si>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</si>
  <si>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</si>
  <si>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</si>
  <si>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</si>
  <si>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</si>
  <si>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</si>
  <si>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</si>
  <si>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</si>
  <si>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</si>
  <si>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</si>
  <si>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</si>
  <si>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</si>
  <si>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</si>
  <si>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</si>
  <si>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</si>
  <si>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</si>
  <si>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</si>
  <si>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</si>
  <si>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</si>
  <si>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</si>
  <si>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</si>
  <si>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</si>
  <si>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</si>
  <si>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</si>
  <si>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</si>
  <si>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</si>
  <si>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</si>
  <si>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</si>
  <si>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</si>
  <si>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</si>
  <si>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</si>
  <si>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</si>
  <si>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</si>
  <si>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</si>
  <si>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</si>
  <si>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</si>
  <si>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</si>
  <si>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</si>
  <si>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</si>
  <si>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</si>
  <si>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</si>
  <si>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</si>
  <si>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</si>
  <si>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</si>
  <si>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</si>
  <si>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</si>
  <si>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</si>
  <si>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</si>
  <si>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</si>
  <si>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</si>
  <si>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</si>
  <si>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</si>
  <si>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</si>
  <si>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</si>
  <si>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</si>
  <si>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</si>
  <si>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</si>
  <si>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</si>
  <si>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</si>
  <si>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</si>
  <si>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</si>
  <si>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</si>
  <si>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</si>
  <si>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</si>
  <si>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</si>
  <si>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</si>
  <si>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</si>
  <si>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</si>
  <si>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</si>
  <si>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</si>
  <si>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</si>
  <si>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</si>
  <si>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</si>
  <si>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</si>
  <si>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</si>
  <si>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</si>
  <si>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</si>
  <si>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</si>
  <si>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</si>
  <si>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</si>
  <si>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</si>
  <si>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</si>
  <si>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</si>
  <si>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</si>
  <si>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</si>
  <si>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</si>
  <si>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</si>
  <si>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</si>
  <si>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</si>
  <si>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</si>
  <si>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</si>
  <si>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</si>
  <si>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</si>
  <si>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</si>
  <si>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</si>
  <si>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</si>
  <si>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</si>
  <si>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</si>
  <si>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</si>
  <si>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</si>
  <si>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</si>
  <si>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</si>
  <si>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</si>
  <si>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</si>
  <si>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</si>
  <si>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</si>
  <si>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</si>
  <si>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</si>
  <si>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</si>
  <si>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</si>
  <si>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</si>
  <si>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</si>
  <si>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</si>
  <si>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</si>
  <si>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</si>
  <si>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</si>
  <si>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</si>
  <si>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</si>
  <si>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</si>
  <si>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</si>
  <si>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</si>
  <si>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</si>
  <si>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</si>
  <si>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</si>
  <si>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</si>
  <si>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</si>
  <si>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</si>
  <si>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</si>
  <si>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</si>
  <si>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</si>
  <si>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</si>
  <si>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</si>
  <si>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</si>
  <si>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</si>
  <si>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</si>
  <si>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</si>
  <si>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</si>
  <si>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</si>
  <si>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</si>
  <si>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</si>
  <si>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</si>
  <si>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</si>
  <si>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</si>
  <si>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</si>
  <si>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</si>
  <si>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</si>
  <si>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</si>
  <si>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</si>
  <si>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</si>
  <si>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</si>
  <si>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</si>
  <si>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</si>
  <si>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</si>
  <si>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</si>
  <si>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</si>
  <si>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</si>
  <si>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</si>
  <si>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</si>
  <si>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</si>
  <si>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</si>
  <si>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</si>
  <si>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</si>
  <si>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</si>
  <si>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</si>
  <si>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</si>
  <si>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</si>
  <si>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</si>
  <si>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</si>
  <si>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</si>
  <si>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</si>
  <si>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</si>
  <si>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</si>
  <si>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</si>
  <si>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</si>
  <si>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</si>
  <si>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</si>
  <si>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</si>
  <si>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</si>
  <si>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</si>
  <si>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</si>
  <si>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</si>
  <si>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</si>
  <si>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</si>
  <si>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</si>
  <si>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</si>
  <si>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</si>
  <si>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</si>
  <si>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</si>
  <si>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</si>
  <si>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</si>
  <si>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</si>
  <si>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</si>
  <si>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</si>
  <si>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</si>
  <si>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</si>
  <si>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</si>
  <si>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</si>
  <si>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</si>
  <si>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</si>
  <si>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</si>
  <si>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</si>
  <si>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</si>
  <si>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</si>
  <si>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</si>
  <si>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</si>
  <si>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</si>
  <si>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</si>
  <si>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</si>
  <si>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</si>
  <si>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</si>
  <si>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</si>
  <si>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</si>
  <si>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</si>
  <si>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</si>
  <si>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</si>
  <si>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</si>
  <si>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</si>
  <si>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</si>
  <si>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</si>
  <si>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</si>
  <si>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</si>
  <si>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</si>
  <si>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</si>
  <si>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</si>
  <si>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</si>
  <si>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</si>
  <si>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</si>
  <si>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</si>
  <si>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</si>
  <si>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</si>
  <si>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</si>
  <si>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</si>
  <si>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</si>
  <si>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</si>
  <si>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</si>
  <si>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</si>
  <si>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</si>
  <si>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</si>
  <si>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</si>
  <si>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</si>
  <si>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</si>
  <si>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</si>
  <si>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</si>
  <si>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</si>
  <si>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</si>
  <si>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</si>
  <si>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</si>
  <si>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</si>
  <si>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</si>
  <si>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</si>
  <si>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</si>
  <si>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</si>
  <si>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</si>
  <si>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</si>
  <si>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</si>
  <si>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</si>
  <si>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</si>
  <si>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</si>
  <si>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</si>
  <si>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</si>
  <si>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</si>
  <si>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</si>
  <si>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</si>
  <si>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</si>
  <si>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</si>
  <si>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</si>
  <si>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</si>
  <si>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</si>
  <si>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</si>
  <si>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</si>
  <si>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</si>
  <si>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</si>
  <si>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</si>
  <si>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</si>
  <si>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</si>
  <si>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</si>
  <si>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</si>
  <si>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</si>
  <si>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</si>
  <si>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</si>
  <si>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</si>
  <si>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</si>
  <si>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</si>
  <si>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</si>
  <si>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</si>
  <si>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</si>
  <si>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</si>
  <si>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</si>
  <si>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</si>
  <si>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</si>
  <si>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</si>
  <si>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</si>
  <si>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</si>
  <si>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</si>
  <si>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</si>
  <si>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</si>
  <si>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</si>
  <si>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</si>
  <si>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</si>
  <si>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</si>
  <si>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</si>
  <si>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</si>
  <si>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</si>
  <si>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</si>
  <si>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</si>
  <si>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</si>
  <si>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</si>
  <si>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</si>
  <si>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</si>
  <si>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</si>
  <si>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</si>
  <si>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</si>
  <si>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</si>
  <si>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</si>
  <si>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</si>
  <si>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</si>
  <si>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</si>
  <si>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</si>
  <si>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</si>
  <si>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</si>
  <si>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</si>
  <si>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</si>
  <si>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</si>
  <si>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</si>
  <si>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</si>
  <si>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</si>
  <si>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</si>
  <si>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</si>
  <si>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</si>
  <si>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</si>
  <si>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</si>
  <si>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</si>
  <si>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</si>
  <si>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</si>
  <si>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</si>
  <si>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</si>
  <si>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</si>
  <si>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</si>
  <si>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</si>
  <si>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</si>
  <si>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</si>
  <si>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</si>
  <si>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</si>
  <si>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</si>
  <si>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</si>
  <si>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</si>
  <si>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</si>
  <si>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</si>
  <si>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</si>
  <si>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</si>
  <si>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</si>
  <si>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</si>
  <si>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</si>
  <si>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</si>
  <si>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</si>
  <si>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</si>
  <si>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</si>
  <si>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</si>
  <si>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</si>
  <si>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</si>
  <si>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</si>
  <si>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</si>
  <si>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</si>
  <si>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</si>
  <si>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</si>
  <si>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</si>
  <si>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</si>
  <si>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</si>
  <si>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</si>
  <si>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</si>
  <si>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</si>
  <si>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</si>
  <si>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</si>
  <si>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</si>
  <si>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</si>
  <si>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</si>
  <si>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</si>
  <si>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</si>
  <si>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</si>
  <si>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</si>
  <si>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</si>
  <si>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</si>
  <si>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</si>
  <si>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</si>
  <si>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</si>
  <si>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</si>
  <si>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</si>
  <si>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</si>
  <si>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</si>
  <si>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</si>
  <si>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</si>
  <si>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</si>
  <si>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</si>
  <si>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</si>
  <si>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</si>
  <si>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</si>
  <si>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</si>
  <si>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</si>
  <si>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</si>
  <si>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</si>
  <si>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</si>
  <si>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</si>
  <si>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</si>
  <si>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</si>
  <si>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</si>
  <si>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</si>
  <si>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</si>
  <si>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</si>
  <si>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</si>
  <si>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</si>
  <si>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</si>
  <si>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</si>
  <si>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</si>
  <si>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</si>
  <si>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</si>
  <si>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</si>
  <si>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</si>
  <si>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</si>
  <si>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</si>
  <si>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</si>
  <si>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</si>
  <si>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</si>
  <si>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</si>
  <si>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</si>
  <si>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</si>
  <si>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</si>
  <si>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</si>
  <si>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</si>
  <si>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</si>
  <si>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</si>
  <si>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</si>
  <si>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</si>
  <si>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</si>
  <si>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</si>
  <si>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</si>
  <si>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</si>
  <si>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</si>
  <si>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</si>
  <si>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</si>
  <si>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</si>
  <si>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</si>
  <si>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</si>
  <si>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</si>
  <si>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</si>
  <si>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</si>
  <si>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</si>
  <si>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</si>
  <si>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</si>
  <si>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</si>
  <si>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</si>
  <si>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</si>
  <si>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</si>
  <si>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</si>
  <si>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</si>
  <si>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</si>
  <si>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</si>
  <si>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</si>
  <si>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</si>
  <si>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</si>
  <si>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</si>
  <si>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</si>
  <si>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</si>
  <si>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</si>
  <si>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</si>
  <si>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</si>
  <si>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</si>
  <si>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</si>
  <si>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</si>
  <si>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</si>
  <si>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</si>
  <si>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</si>
  <si>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</si>
  <si>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</si>
  <si>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</si>
  <si>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</si>
  <si>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</si>
  <si>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</si>
  <si>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</si>
  <si>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</si>
  <si>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</si>
  <si>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</si>
  <si>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</si>
  <si>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</si>
  <si>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</si>
  <si>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</si>
  <si>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</si>
  <si>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</si>
  <si>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</si>
  <si>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</si>
  <si>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</si>
  <si>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</si>
  <si>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</si>
  <si>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</si>
  <si>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</si>
  <si>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</si>
  <si>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</si>
  <si>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</si>
  <si>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</si>
  <si>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</si>
  <si>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</si>
  <si>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</si>
  <si>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</si>
  <si>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</si>
  <si>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</si>
  <si>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</si>
  <si>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</si>
  <si>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</si>
  <si>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</si>
  <si>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</si>
  <si>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</si>
  <si>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</si>
  <si>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</si>
  <si>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</si>
  <si>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</si>
  <si>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</si>
  <si>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</si>
  <si>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</si>
  <si>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</si>
  <si>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</si>
  <si>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</si>
  <si>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</si>
  <si>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</si>
  <si>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</si>
  <si>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</si>
  <si>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</si>
  <si>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</si>
  <si>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</si>
  <si>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</si>
  <si>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</si>
  <si>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</si>
  <si>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</si>
  <si>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</si>
  <si>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</si>
  <si>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</si>
  <si>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</si>
  <si>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</si>
  <si>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</si>
  <si>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</si>
  <si>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</si>
  <si>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</si>
  <si>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</si>
  <si>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</si>
  <si>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</si>
  <si>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</si>
  <si>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</si>
  <si>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</si>
  <si>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</si>
  <si>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</si>
  <si>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</si>
  <si>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</si>
  <si>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</si>
  <si>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</si>
  <si>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</si>
  <si>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</si>
  <si>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</si>
  <si>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</si>
  <si>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</si>
  <si>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</si>
  <si>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</si>
  <si>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</si>
  <si>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</si>
  <si>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</si>
  <si>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</si>
  <si>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</si>
  <si>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</si>
  <si>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</si>
  <si>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</si>
  <si>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</si>
  <si>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</si>
  <si>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</si>
  <si>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</si>
  <si>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</si>
  <si>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</si>
  <si>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</si>
  <si>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</si>
  <si>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</si>
  <si>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</si>
  <si>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</si>
  <si>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</si>
  <si>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</si>
  <si>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</si>
  <si>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</si>
  <si>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</si>
  <si>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</si>
  <si>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</si>
  <si>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</si>
  <si>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</si>
  <si>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</si>
  <si>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</si>
  <si>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</si>
  <si>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</si>
  <si>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</si>
  <si>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</si>
  <si>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</si>
  <si>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</si>
  <si>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</si>
  <si>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</si>
  <si>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</si>
  <si>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</si>
  <si>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</si>
  <si>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</si>
  <si>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</si>
  <si>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</si>
  <si>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</si>
  <si>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</si>
  <si>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</si>
  <si>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</si>
  <si>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</si>
  <si>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</si>
  <si>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</si>
  <si>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</si>
  <si>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</si>
  <si>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</si>
  <si>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</si>
  <si>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</si>
  <si>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</si>
  <si>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</si>
  <si>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</si>
  <si>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</si>
  <si>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</si>
  <si>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</si>
  <si>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</si>
  <si>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</si>
  <si>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</si>
  <si>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</si>
  <si>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</si>
  <si>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</si>
  <si>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</si>
  <si>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</si>
  <si>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</si>
  <si>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</si>
  <si>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</si>
  <si>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</si>
  <si>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</si>
  <si>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</si>
  <si>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</si>
  <si>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</si>
  <si>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</si>
  <si>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</si>
  <si>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</si>
  <si>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</si>
  <si>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</si>
  <si>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</si>
  <si>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</si>
  <si>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</si>
  <si>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</si>
  <si>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</si>
  <si>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</si>
  <si>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</si>
  <si>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</si>
  <si>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</si>
  <si>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</si>
  <si>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</si>
  <si>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</si>
  <si>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</si>
  <si>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</si>
  <si>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</si>
  <si>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</si>
  <si>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</si>
  <si>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</si>
  <si>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</si>
  <si>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</si>
  <si>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</si>
  <si>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</si>
  <si>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</si>
  <si>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</si>
  <si>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</si>
  <si>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</si>
  <si>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</si>
  <si>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</si>
  <si>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</si>
  <si>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</si>
  <si>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</si>
  <si>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</si>
  <si>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</si>
  <si>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</si>
  <si>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</si>
  <si>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</si>
  <si>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</si>
  <si>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</si>
  <si>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</si>
  <si>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</si>
  <si>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</si>
  <si>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</si>
  <si>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</si>
  <si>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</si>
  <si>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</si>
  <si>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</si>
  <si>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</si>
  <si>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</si>
  <si>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</si>
  <si>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</si>
  <si>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</si>
  <si>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</si>
  <si>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</si>
  <si>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</si>
  <si>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</si>
  <si>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</si>
  <si>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</si>
  <si>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</si>
  <si>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</si>
  <si>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</si>
  <si>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</si>
  <si>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</si>
  <si>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</si>
  <si>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</si>
  <si>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</si>
  <si>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</si>
  <si>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</si>
  <si>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</si>
  <si>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</si>
  <si>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</si>
  <si>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</si>
  <si>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</si>
  <si>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</si>
  <si>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</si>
  <si>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</si>
  <si>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</si>
  <si>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</si>
  <si>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</si>
  <si>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</si>
  <si>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</si>
  <si>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</si>
  <si>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</si>
  <si>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</si>
  <si>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</si>
  <si>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</si>
  <si>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</si>
  <si>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</si>
  <si>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</si>
  <si>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</si>
  <si>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</si>
  <si>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</si>
  <si>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</si>
  <si>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</si>
  <si>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</si>
  <si>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</si>
  <si>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</si>
  <si>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</si>
  <si>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</si>
  <si>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</si>
  <si>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</si>
  <si>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</si>
  <si>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</si>
  <si>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</si>
  <si>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</si>
  <si>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</si>
  <si>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</si>
  <si>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</si>
  <si>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</si>
  <si>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</si>
  <si>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</si>
  <si>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</si>
  <si>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</si>
  <si>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</si>
  <si>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</si>
  <si>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</si>
  <si>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</si>
  <si>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</si>
  <si>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</si>
  <si>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</si>
  <si>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</si>
  <si>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</si>
  <si>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</si>
  <si>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</si>
  <si>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</si>
  <si>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</si>
  <si>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</si>
  <si>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</si>
  <si>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</si>
  <si>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</si>
  <si>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</si>
  <si>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</si>
  <si>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</si>
  <si>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</si>
  <si>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</si>
  <si>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</si>
  <si>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</si>
  <si>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</si>
  <si>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</si>
  <si>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</si>
  <si>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</si>
  <si>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</si>
  <si>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</si>
  <si>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</si>
  <si>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</si>
  <si>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</si>
  <si>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</si>
  <si>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</si>
  <si>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</si>
  <si>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</si>
  <si>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</si>
  <si>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</si>
  <si>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</si>
  <si>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</si>
  <si>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</si>
  <si>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</si>
  <si>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</si>
  <si>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</si>
  <si>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</si>
  <si>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</si>
  <si>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</si>
  <si>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</si>
  <si>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</si>
  <si>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</si>
  <si>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</si>
  <si>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</si>
  <si>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</si>
  <si>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</si>
  <si>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</si>
  <si>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</si>
  <si>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</si>
  <si>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</si>
  <si>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</si>
  <si>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</si>
  <si>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</si>
  <si>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</si>
  <si>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</si>
  <si>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</si>
  <si>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</si>
  <si>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</si>
  <si>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</si>
  <si>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</si>
  <si>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</si>
  <si>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</si>
  <si>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</si>
  <si>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</si>
  <si>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</si>
  <si>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</si>
  <si>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</si>
  <si>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</si>
  <si>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</si>
  <si>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</si>
  <si>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</si>
  <si>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</si>
  <si>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</si>
  <si>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</si>
  <si>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</si>
  <si>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</si>
  <si>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</si>
  <si>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</si>
  <si>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</si>
  <si>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</si>
  <si>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</si>
  <si>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</si>
  <si>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</si>
  <si>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</si>
  <si>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</si>
  <si>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</si>
  <si>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</si>
  <si>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</si>
  <si>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</si>
  <si>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</si>
  <si>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</si>
  <si>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</si>
  <si>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</si>
  <si>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</si>
  <si>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</si>
  <si>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</si>
  <si>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</si>
  <si>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</si>
  <si>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</si>
  <si>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</si>
  <si>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</si>
  <si>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</si>
  <si>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</si>
  <si>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</si>
  <si>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</si>
  <si>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</si>
  <si>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</si>
  <si>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</si>
  <si>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</si>
  <si>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</si>
  <si>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</si>
  <si>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</si>
  <si>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</si>
  <si>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</si>
  <si>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</si>
  <si>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</si>
  <si>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</si>
  <si>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</si>
  <si>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</si>
  <si>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</si>
  <si>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</si>
  <si>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</si>
  <si>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</si>
  <si>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</si>
  <si>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</si>
  <si>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</si>
  <si>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</si>
  <si>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</si>
  <si>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</si>
  <si>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</si>
  <si>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</si>
  <si>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</si>
  <si>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</si>
  <si>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</si>
  <si>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</si>
  <si>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</si>
  <si>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</si>
  <si>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</si>
  <si>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</si>
  <si>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</si>
  <si>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</si>
  <si>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</si>
  <si>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</si>
  <si>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</si>
  <si>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</si>
  <si>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</si>
  <si>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</si>
  <si>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</si>
  <si>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</si>
  <si>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</si>
  <si>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</si>
  <si>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</si>
  <si>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</si>
  <si>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</si>
  <si>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</si>
  <si>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</si>
  <si>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</si>
  <si>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</si>
  <si>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</si>
  <si>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</si>
  <si>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</si>
  <si>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</si>
  <si>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</si>
  <si>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</si>
  <si>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</si>
  <si>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</si>
  <si>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</si>
  <si>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</si>
  <si>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</si>
  <si>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</si>
  <si>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</si>
  <si>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</si>
  <si>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</si>
  <si>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</si>
  <si>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</si>
  <si>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</si>
  <si>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</si>
  <si>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</si>
  <si>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</si>
  <si>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</si>
  <si>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</si>
  <si>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</si>
  <si>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</si>
  <si>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</si>
  <si>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</si>
  <si>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</si>
  <si>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</si>
  <si>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</si>
  <si>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</si>
  <si>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</si>
  <si>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</si>
  <si>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</si>
  <si>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</si>
  <si>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</si>
  <si>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</si>
  <si>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</si>
  <si>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</si>
  <si>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</si>
  <si>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</si>
  <si>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</si>
  <si>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</si>
  <si>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</si>
  <si>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</si>
  <si>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</si>
  <si>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</si>
  <si>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</si>
  <si>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</si>
  <si>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</si>
  <si>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</si>
  <si>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</si>
  <si>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</si>
  <si>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</si>
  <si>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</si>
  <si>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</si>
  <si>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</si>
  <si>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</si>
  <si>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</si>
  <si>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</si>
  <si>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</si>
  <si>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</si>
  <si>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</si>
  <si>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</si>
  <si>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</si>
  <si>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</si>
  <si>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</si>
  <si>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</si>
  <si>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</si>
  <si>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</si>
  <si>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</si>
  <si>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</si>
  <si>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</si>
  <si>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</si>
  <si>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</si>
  <si>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</si>
  <si>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</si>
  <si>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</si>
  <si>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</si>
  <si>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</si>
  <si>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</si>
  <si>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</si>
  <si>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</si>
  <si>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</si>
  <si>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</si>
  <si>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</si>
  <si>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</si>
  <si>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</si>
  <si>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</si>
  <si>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</si>
  <si>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</si>
  <si>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</si>
  <si>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</si>
  <si>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</si>
  <si>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</si>
  <si>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</si>
  <si>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</si>
  <si>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</si>
  <si>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</si>
  <si>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</si>
  <si>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</si>
  <si>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</si>
  <si>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</si>
  <si>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</si>
  <si>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</si>
  <si>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</si>
  <si>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</si>
  <si>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</si>
  <si>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</si>
  <si>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</si>
  <si>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</si>
  <si>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</si>
  <si>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</si>
  <si>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</si>
  <si>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</si>
  <si>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</si>
  <si>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</si>
  <si>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</si>
  <si>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</si>
  <si>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</si>
  <si>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</si>
  <si>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</si>
  <si>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</si>
  <si>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</si>
  <si>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</si>
  <si>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</si>
  <si>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</si>
  <si>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</si>
  <si>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</si>
  <si>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</si>
  <si>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</si>
  <si>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</si>
  <si>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</si>
  <si>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</si>
  <si>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</si>
  <si>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</si>
  <si>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</si>
  <si>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</si>
  <si>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</si>
  <si>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</si>
  <si>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</si>
  <si>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</si>
  <si>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</si>
  <si>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</si>
  <si>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</si>
  <si>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</si>
  <si>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</si>
  <si>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</si>
  <si>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</si>
  <si>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</si>
  <si>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</si>
  <si>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</si>
  <si>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</si>
  <si>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</si>
  <si>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</si>
  <si>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</si>
  <si>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</si>
  <si>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</si>
  <si>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</si>
  <si>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</si>
  <si>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</si>
  <si>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</si>
  <si>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</si>
  <si>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</si>
  <si>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</si>
  <si>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</si>
  <si>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</si>
  <si>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</si>
  <si>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</si>
  <si>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</si>
  <si>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</si>
  <si>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</si>
  <si>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</si>
  <si>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</si>
  <si>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</si>
  <si>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</si>
  <si>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</si>
  <si>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</si>
  <si>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</si>
  <si>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</si>
  <si>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</si>
  <si>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</si>
  <si>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</si>
  <si>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</si>
  <si>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</si>
  <si>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</si>
  <si>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</si>
  <si>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</si>
  <si>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</si>
  <si>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</si>
  <si>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</si>
  <si>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</si>
  <si>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</si>
  <si>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</si>
  <si>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</si>
  <si>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</si>
  <si>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</si>
  <si>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</si>
  <si>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</si>
  <si>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</si>
  <si>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</si>
  <si>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</si>
  <si>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</si>
  <si>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</si>
  <si>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</si>
  <si>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</si>
  <si>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</si>
  <si>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</si>
  <si>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</si>
  <si>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</si>
  <si>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</si>
  <si>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</si>
  <si>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</si>
  <si>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</si>
  <si>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</si>
  <si>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</si>
  <si>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</si>
  <si>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</si>
  <si>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</si>
  <si>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</si>
  <si>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</si>
  <si>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</si>
  <si>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</si>
  <si>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</si>
  <si>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</si>
  <si>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</si>
  <si>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</si>
  <si>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</si>
  <si>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</si>
  <si>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</si>
  <si>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</si>
  <si>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</si>
  <si>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</si>
  <si>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</si>
  <si>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</si>
  <si>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</si>
  <si>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</si>
  <si>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</si>
  <si>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</si>
  <si>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</si>
  <si>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</si>
  <si>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</si>
  <si>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</si>
  <si>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</si>
  <si>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</si>
  <si>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</si>
  <si>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</si>
  <si>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</si>
  <si>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</si>
  <si>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</si>
  <si>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</si>
  <si>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</si>
  <si>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</si>
  <si>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</si>
  <si>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</si>
  <si>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</si>
  <si>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</si>
  <si>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</si>
  <si>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</si>
  <si>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</si>
  <si>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</si>
  <si>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</si>
  <si>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</si>
  <si>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</si>
  <si>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</si>
  <si>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</si>
  <si>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</si>
  <si>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</si>
  <si>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</si>
  <si>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</si>
  <si>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</si>
  <si>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</si>
  <si>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</si>
  <si>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</si>
  <si>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</si>
  <si>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</si>
  <si>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</si>
  <si>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</si>
  <si>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</si>
  <si>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</si>
  <si>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</si>
  <si>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</si>
  <si>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</si>
  <si>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</si>
  <si>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</si>
  <si>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</si>
  <si>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</si>
  <si>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</si>
  <si>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</si>
  <si>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</si>
  <si>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</si>
  <si>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</si>
  <si>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</si>
  <si>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</si>
  <si>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</si>
  <si>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</si>
  <si>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</si>
  <si>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</si>
  <si>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</si>
  <si>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</si>
  <si>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</si>
  <si>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</si>
  <si>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</si>
  <si>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</si>
  <si>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</si>
  <si>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</si>
  <si>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</si>
  <si>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</si>
  <si>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</si>
  <si>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</si>
  <si>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</si>
  <si>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</si>
  <si>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</si>
  <si>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</si>
  <si>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</si>
  <si>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</si>
  <si>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</si>
  <si>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</si>
  <si>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</si>
  <si>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</si>
  <si>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</si>
  <si>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</si>
  <si>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</si>
  <si>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</si>
  <si>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</si>
  <si>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</si>
  <si>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</si>
  <si>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</si>
  <si>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</si>
  <si>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</si>
  <si>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</si>
  <si>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</si>
  <si>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</si>
  <si>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</si>
  <si>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</si>
  <si>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</si>
  <si>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</si>
  <si>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</si>
  <si>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</si>
  <si>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</si>
  <si>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</si>
  <si>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</si>
  <si>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</si>
  <si>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</si>
  <si>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</si>
  <si>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</si>
  <si>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</si>
  <si>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</si>
  <si>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</si>
  <si>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</si>
  <si>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</si>
  <si>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</si>
  <si>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</si>
  <si>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</si>
  <si>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</si>
  <si>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</si>
  <si>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</si>
  <si>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</si>
  <si>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</si>
  <si>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</si>
  <si>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</si>
  <si>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</si>
  <si>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</si>
  <si>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</si>
  <si>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</si>
  <si>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</si>
  <si>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</si>
  <si>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</si>
  <si>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</si>
  <si>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</si>
  <si>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</si>
  <si>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</si>
  <si>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</si>
  <si>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</si>
  <si>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</si>
  <si>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</si>
  <si>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</si>
  <si>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</si>
  <si>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</si>
  <si>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</si>
  <si>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</si>
  <si>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</si>
  <si>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</si>
  <si>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</si>
  <si>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</si>
  <si>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</si>
  <si>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</si>
  <si>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</si>
  <si>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</si>
  <si>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</si>
  <si>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</si>
  <si>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</si>
  <si>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</si>
  <si>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</si>
  <si>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</si>
  <si>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</si>
  <si>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</si>
  <si>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</si>
  <si>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</si>
  <si>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</si>
  <si>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</si>
  <si>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</si>
  <si>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</si>
  <si>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</si>
  <si>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</si>
  <si>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</si>
  <si>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</si>
  <si>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</si>
  <si>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</si>
  <si>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</si>
  <si>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</si>
  <si>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</si>
  <si>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</si>
  <si>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</si>
  <si>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</si>
  <si>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</si>
  <si>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</si>
  <si>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</si>
  <si>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</si>
  <si>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</si>
  <si>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</si>
  <si>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</si>
  <si>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</si>
  <si>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</si>
  <si>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</si>
  <si>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</si>
  <si>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</si>
  <si>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</si>
  <si>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</si>
  <si>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</si>
  <si>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</si>
  <si>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</si>
  <si>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</si>
  <si>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</si>
  <si>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</si>
  <si>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</si>
  <si>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</si>
  <si>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</si>
  <si>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</si>
  <si>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</si>
  <si>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</si>
  <si>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</si>
  <si>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</si>
  <si>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</si>
  <si>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</si>
  <si>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</si>
  <si>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</si>
  <si>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</si>
  <si>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</si>
  <si>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</si>
  <si>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</si>
  <si>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</si>
  <si>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</si>
  <si>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</si>
  <si>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</si>
  <si>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</si>
  <si>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</si>
  <si>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</si>
  <si>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</si>
  <si>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</si>
  <si>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</si>
  <si>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</si>
  <si>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</si>
  <si>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</si>
  <si>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</si>
  <si>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</si>
  <si>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</si>
  <si>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</si>
  <si>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</si>
  <si>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</si>
  <si>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</si>
  <si>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</si>
  <si>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</si>
  <si>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</si>
  <si>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</si>
  <si>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</si>
  <si>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</si>
  <si>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</si>
  <si>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</si>
  <si>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</si>
  <si>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</si>
  <si>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</si>
  <si>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</si>
  <si>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</si>
  <si>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</si>
  <si>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</si>
  <si>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</si>
  <si>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</si>
  <si>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</si>
  <si>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</si>
  <si>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</si>
  <si>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</si>
  <si>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</si>
  <si>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</si>
  <si>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</si>
  <si>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</si>
  <si>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</si>
  <si>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</si>
  <si>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</si>
  <si>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</si>
  <si>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</si>
  <si>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</si>
  <si>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</si>
  <si>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</si>
  <si>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</si>
  <si>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</si>
  <si>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</si>
  <si>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</si>
  <si>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</si>
  <si>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</si>
  <si>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</si>
  <si>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</si>
  <si>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</si>
  <si>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</si>
  <si>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</si>
  <si>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</si>
  <si>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</si>
  <si>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</si>
  <si>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</si>
  <si>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</si>
  <si>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</si>
  <si>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</si>
  <si>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</si>
  <si>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</si>
  <si>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</si>
  <si>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</si>
  <si>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</si>
  <si>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</si>
  <si>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</si>
  <si>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</si>
  <si>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</si>
  <si>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</si>
  <si>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</si>
  <si>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</si>
  <si>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</si>
  <si>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</si>
  <si>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</si>
  <si>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</si>
  <si>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</si>
  <si>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</si>
  <si>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</si>
  <si>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</si>
  <si>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</si>
  <si>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</si>
  <si>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</si>
  <si>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</si>
  <si>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</si>
  <si>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</si>
  <si>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</si>
  <si>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</si>
  <si>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</si>
  <si>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</si>
  <si>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</si>
  <si>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</si>
  <si>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</si>
  <si>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</si>
  <si>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</si>
  <si>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</si>
  <si>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</si>
  <si>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</si>
  <si>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</si>
  <si>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</si>
  <si>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</si>
  <si>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</si>
  <si>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</si>
  <si>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</si>
  <si>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</si>
  <si>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</si>
  <si>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</si>
  <si>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</si>
  <si>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</si>
  <si>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</si>
  <si>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</si>
  <si>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</si>
  <si>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</si>
  <si>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</si>
  <si>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</si>
  <si>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</si>
  <si>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</si>
  <si>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</si>
  <si>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</si>
  <si>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</si>
  <si>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</si>
  <si>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</si>
  <si>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</si>
  <si>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</si>
  <si>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</si>
  <si>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</si>
  <si>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</si>
  <si>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</si>
  <si>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</si>
  <si>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</si>
  <si>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</si>
  <si>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</si>
  <si>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</si>
  <si>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</si>
  <si>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</si>
  <si>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</si>
  <si>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</si>
  <si>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</si>
  <si>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</si>
  <si>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</si>
  <si>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</si>
  <si>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</si>
  <si>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</si>
  <si>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</si>
  <si>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</si>
  <si>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</si>
  <si>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</si>
  <si>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</si>
  <si>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</si>
  <si>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</si>
  <si>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</si>
  <si>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</si>
  <si>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</si>
  <si>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</si>
  <si>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</si>
  <si>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</si>
  <si>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</si>
  <si>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</si>
  <si>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</si>
  <si>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</si>
  <si>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</si>
  <si>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</si>
  <si>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</si>
  <si>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</si>
  <si>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</si>
  <si>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</si>
  <si>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</si>
  <si>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</si>
  <si>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</si>
  <si>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</si>
  <si>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</si>
  <si>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</si>
  <si>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</si>
  <si>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</si>
  <si>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</si>
  <si>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</si>
  <si>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</si>
  <si>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</si>
  <si>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</si>
  <si>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</si>
  <si>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</si>
  <si>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</si>
  <si>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</si>
  <si>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</si>
  <si>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</si>
  <si>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</si>
  <si>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</si>
  <si>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</si>
  <si>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</si>
  <si>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</si>
  <si>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</si>
  <si>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</si>
  <si>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</si>
  <si>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</si>
  <si>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</si>
  <si>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</si>
  <si>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</si>
  <si>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</si>
  <si>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</si>
  <si>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</si>
  <si>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</si>
  <si>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</si>
  <si>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</si>
  <si>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</si>
  <si>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</si>
  <si>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</si>
  <si>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</si>
  <si>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</si>
  <si>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</si>
  <si>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</si>
  <si>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</si>
  <si>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</si>
  <si>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</si>
  <si>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</si>
  <si>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</si>
  <si>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</si>
  <si>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</si>
  <si>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</si>
  <si>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</si>
  <si>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</si>
  <si>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</si>
  <si>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</si>
  <si>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</si>
  <si>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</si>
  <si>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</si>
  <si>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</si>
  <si>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</si>
  <si>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</si>
  <si>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</si>
  <si>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</si>
  <si>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</si>
  <si>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</si>
  <si>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</si>
  <si>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</si>
  <si>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</si>
  <si>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</si>
  <si>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</si>
  <si>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</si>
  <si>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</si>
  <si>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</si>
  <si>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</si>
  <si>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</si>
  <si>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</si>
  <si>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</si>
  <si>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</si>
  <si>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</si>
  <si>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</si>
  <si>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</si>
  <si>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</si>
  <si>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</si>
  <si>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</si>
  <si>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</si>
  <si>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</si>
  <si>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</si>
  <si>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</si>
  <si>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</si>
  <si>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</si>
  <si>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</si>
  <si>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</si>
  <si>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</si>
  <si>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</si>
  <si>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</si>
  <si>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</si>
  <si>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</si>
  <si>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</si>
  <si>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</si>
  <si>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</si>
  <si>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</si>
  <si>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</si>
  <si>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</si>
  <si>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</si>
  <si>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</si>
  <si>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</si>
  <si>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</si>
  <si>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</si>
  <si>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</si>
  <si>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</si>
  <si>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</si>
  <si>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</si>
  <si>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</si>
  <si>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</si>
  <si>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</si>
  <si>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</si>
  <si>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</si>
  <si>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</si>
  <si>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</si>
  <si>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</si>
  <si>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</si>
  <si>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</si>
  <si>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</si>
  <si>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</si>
  <si>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</si>
  <si>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</si>
  <si>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</si>
  <si>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</si>
  <si>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</si>
  <si>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</si>
  <si>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</si>
  <si>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</si>
  <si>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</si>
  <si>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</si>
  <si>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</si>
  <si>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</si>
  <si>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</si>
  <si>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</si>
  <si>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</si>
  <si>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</si>
  <si>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</si>
  <si>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</si>
  <si>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</si>
  <si>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</si>
  <si>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</si>
  <si>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</si>
  <si>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</si>
  <si>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</si>
  <si>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</si>
  <si>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</si>
  <si>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</si>
  <si>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</si>
  <si>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</si>
  <si>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</si>
  <si>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</si>
  <si>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</si>
  <si>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</si>
  <si>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</si>
  <si>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</si>
  <si>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</si>
  <si>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</si>
  <si>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</si>
  <si>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</si>
  <si>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</si>
  <si>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</si>
  <si>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</si>
  <si>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</si>
  <si>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</si>
  <si>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</si>
  <si>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</si>
  <si>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</si>
  <si>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</si>
  <si>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</si>
  <si>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</si>
  <si>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</si>
  <si>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</si>
  <si>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</si>
  <si>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</si>
  <si>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</si>
  <si>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</si>
  <si>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</si>
  <si>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</si>
  <si>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</si>
  <si>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</si>
  <si>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</si>
  <si>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</si>
  <si>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</si>
  <si>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</si>
  <si>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</si>
  <si>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</si>
  <si>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</si>
  <si>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</si>
  <si>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</si>
  <si>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</si>
  <si>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</si>
  <si>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</si>
  <si>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</si>
  <si>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</si>
  <si>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</si>
  <si>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</si>
  <si>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</si>
  <si>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</si>
  <si>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</si>
  <si>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</si>
  <si>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</si>
  <si>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</si>
  <si>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</si>
  <si>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</si>
  <si>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</si>
  <si>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</si>
  <si>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</si>
  <si>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</si>
  <si>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</si>
  <si>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</si>
  <si>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</si>
  <si>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</si>
  <si>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</si>
  <si>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</si>
  <si>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</si>
  <si>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</si>
  <si>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</si>
  <si>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</si>
  <si>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</si>
  <si>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</si>
  <si>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</si>
  <si>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</si>
  <si>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</si>
  <si>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</si>
  <si>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</si>
  <si>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</si>
  <si>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</si>
  <si>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</si>
  <si>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</si>
  <si>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</si>
  <si>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</si>
  <si>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</si>
  <si>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</si>
  <si>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</si>
  <si>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</si>
  <si>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</si>
  <si>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</si>
  <si>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</si>
  <si>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</si>
  <si>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</si>
  <si>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</si>
  <si>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</si>
  <si>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</si>
  <si>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</si>
  <si>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</si>
  <si>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</si>
  <si>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</si>
  <si>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</si>
  <si>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</si>
  <si>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</si>
  <si>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</si>
  <si>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</si>
  <si>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</si>
  <si>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</si>
  <si>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</si>
  <si>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</si>
  <si>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</si>
  <si>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</si>
  <si>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</si>
  <si>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</si>
  <si>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</si>
  <si>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</si>
  <si>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</si>
  <si>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</si>
  <si>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</si>
  <si>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</si>
  <si>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</si>
  <si>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</si>
  <si>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</si>
  <si>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</si>
  <si>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</si>
  <si>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</si>
  <si>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</si>
  <si>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</si>
  <si>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</si>
  <si>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</si>
  <si>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</si>
  <si>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</si>
  <si>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</si>
  <si>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</si>
  <si>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</si>
  <si>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</si>
  <si>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</si>
  <si>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</si>
  <si>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</si>
  <si>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</si>
  <si>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</si>
  <si>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</si>
  <si>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</si>
  <si>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</si>
  <si>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</si>
  <si>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</si>
  <si>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</si>
  <si>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</si>
  <si>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</si>
  <si>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</si>
  <si>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</si>
  <si>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</si>
  <si>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</si>
  <si>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</si>
  <si>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</si>
  <si>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</si>
  <si>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</si>
  <si>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</si>
  <si>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</si>
  <si>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</si>
  <si>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</si>
  <si>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</si>
  <si>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</si>
  <si>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</si>
  <si>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</si>
  <si>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</si>
  <si>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</si>
  <si>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</si>
  <si>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</si>
  <si>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</si>
  <si>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</si>
  <si>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</si>
  <si>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</si>
  <si>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</si>
  <si>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</si>
  <si>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</si>
  <si>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</si>
  <si>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</si>
  <si>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</si>
  <si>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</si>
  <si>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</si>
  <si>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</si>
  <si>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</si>
  <si>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</si>
  <si>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</si>
  <si>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</si>
  <si>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</si>
  <si>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</si>
  <si>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</si>
  <si>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</si>
  <si>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</si>
  <si>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</si>
  <si>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</si>
  <si>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</si>
  <si>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</si>
  <si>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</si>
  <si>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</si>
  <si>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</si>
  <si>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</si>
  <si>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</si>
  <si>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</si>
  <si>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</si>
  <si>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</si>
  <si>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</si>
  <si>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</si>
  <si>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</si>
  <si>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</si>
  <si>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</si>
  <si>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</si>
  <si>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</si>
  <si>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</si>
  <si>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</si>
  <si>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</si>
  <si>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</si>
  <si>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</si>
  <si>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</si>
  <si>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</si>
  <si>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</si>
  <si>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</si>
  <si>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</si>
  <si>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</si>
  <si>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</si>
  <si>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</si>
  <si>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</si>
  <si>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</si>
  <si>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</si>
  <si>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</si>
  <si>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</si>
  <si>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</si>
  <si>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</si>
  <si>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</si>
  <si>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</si>
  <si>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</si>
  <si>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</si>
  <si>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</si>
  <si>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</si>
  <si>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</si>
  <si>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</si>
  <si>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</si>
  <si>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</si>
  <si>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</si>
  <si>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</si>
  <si>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</si>
  <si>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</si>
  <si>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</si>
  <si>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</si>
  <si>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</si>
  <si>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</si>
  <si>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</si>
  <si>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</si>
  <si>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</si>
  <si>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</si>
  <si>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</si>
  <si>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</si>
  <si>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</si>
  <si>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</si>
  <si>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</si>
  <si>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</si>
  <si>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</si>
  <si>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</si>
  <si>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</si>
  <si>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</si>
  <si>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</si>
  <si>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</si>
  <si>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</si>
  <si>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</si>
  <si>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</si>
  <si>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</si>
  <si>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</si>
  <si>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</si>
  <si>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</si>
  <si>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</si>
  <si>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</si>
  <si>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</si>
  <si>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</si>
  <si>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</si>
  <si>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</si>
  <si>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</si>
  <si>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</si>
  <si>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</si>
  <si>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</si>
  <si>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</si>
  <si>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</si>
  <si>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</si>
  <si>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</si>
  <si>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</si>
  <si>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</si>
  <si>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</si>
  <si>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</si>
  <si>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</si>
  <si>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</si>
  <si>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</si>
  <si>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</si>
  <si>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</si>
  <si>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</si>
  <si>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</si>
  <si>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</si>
  <si>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</si>
  <si>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</si>
  <si>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</si>
  <si>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</si>
  <si>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</si>
  <si>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</si>
  <si>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</si>
  <si>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</si>
  <si>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</si>
  <si>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</si>
  <si>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</si>
  <si>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</si>
  <si>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</si>
  <si>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</si>
  <si>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</si>
  <si>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</si>
  <si>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</si>
  <si>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</si>
  <si>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</si>
  <si>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</si>
  <si>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</si>
  <si>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</si>
  <si>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</si>
  <si>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</si>
  <si>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</si>
  <si>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</si>
  <si>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</si>
  <si>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</si>
  <si>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</si>
  <si>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</si>
  <si>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</si>
  <si>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</si>
  <si>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</si>
  <si>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</si>
  <si>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</si>
  <si>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</si>
  <si>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</si>
  <si>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</si>
  <si>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</si>
  <si>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</si>
  <si>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</si>
  <si>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</si>
  <si>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</si>
  <si>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</si>
  <si>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</si>
  <si>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</si>
  <si>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</si>
  <si>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</si>
  <si>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</si>
  <si>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</si>
  <si>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</si>
  <si>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</si>
  <si>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</si>
  <si>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</si>
  <si>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</si>
  <si>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</si>
  <si>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</si>
  <si>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</si>
  <si>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</si>
  <si>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</si>
  <si>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</si>
  <si>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</si>
  <si>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</si>
  <si>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</si>
  <si>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</si>
  <si>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</si>
  <si>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</si>
  <si>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</si>
  <si>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</si>
  <si>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</si>
  <si>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</si>
  <si>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</si>
  <si>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</si>
  <si>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</si>
  <si>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</si>
  <si>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</si>
  <si>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</si>
  <si>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</si>
  <si>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</si>
  <si>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</si>
  <si>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</si>
  <si>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</si>
  <si>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</si>
  <si>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</si>
  <si>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</si>
  <si>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</si>
  <si>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</si>
  <si>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</si>
  <si>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</si>
  <si>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</si>
  <si>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</si>
  <si>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</si>
  <si>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</si>
  <si>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</si>
  <si>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</si>
  <si>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</si>
  <si>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</si>
  <si>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</si>
  <si>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</si>
  <si>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</si>
  <si>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</si>
  <si>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</si>
  <si>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</si>
  <si>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</si>
  <si>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</si>
  <si>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</si>
  <si>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</si>
  <si>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</si>
  <si>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</si>
  <si>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</si>
  <si>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</si>
  <si>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</si>
  <si>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</si>
  <si>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</si>
  <si>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</si>
  <si>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</si>
  <si>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</si>
  <si>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</si>
  <si>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</si>
  <si>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</si>
  <si>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</si>
  <si>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</si>
  <si>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</si>
  <si>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</si>
  <si>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</si>
  <si>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</si>
  <si>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</si>
  <si>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</si>
  <si>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</si>
  <si>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</si>
  <si>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</si>
  <si>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</si>
  <si>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</si>
  <si>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</si>
  <si>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</si>
  <si>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</si>
  <si>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</si>
  <si>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</si>
  <si>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</si>
  <si>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</si>
  <si>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</si>
  <si>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</si>
  <si>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</si>
  <si>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</si>
  <si>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</si>
  <si>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</si>
  <si>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</si>
  <si>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</si>
  <si>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</si>
  <si>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</si>
  <si>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</si>
  <si>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</si>
  <si>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</si>
  <si>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</si>
  <si>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</si>
  <si>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</si>
  <si>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</si>
  <si>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</si>
  <si>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</si>
  <si>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</si>
  <si>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</si>
  <si>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</si>
  <si>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</si>
  <si>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</si>
  <si>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</si>
  <si>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</si>
  <si>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</si>
  <si>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</si>
  <si>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</si>
  <si>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</si>
  <si>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</si>
  <si>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</si>
  <si>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</si>
  <si>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</si>
  <si>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</si>
  <si>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</si>
  <si>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</si>
  <si>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</si>
  <si>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</si>
  <si>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</si>
  <si>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</si>
  <si>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</si>
  <si>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</si>
  <si>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</si>
  <si>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</si>
  <si>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</si>
  <si>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</si>
  <si>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</si>
  <si>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</si>
  <si>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</si>
  <si>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</si>
  <si>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</si>
  <si>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</si>
  <si>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</si>
  <si>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</si>
  <si>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</si>
  <si>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</si>
  <si>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</si>
  <si>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</si>
  <si>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</si>
  <si>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</si>
  <si>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</si>
  <si>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</si>
  <si>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</si>
  <si>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</si>
  <si>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</si>
  <si>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</si>
  <si>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</si>
  <si>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</si>
  <si>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</si>
  <si>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</si>
  <si>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</si>
  <si>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</si>
  <si>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</si>
  <si>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</si>
  <si>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</si>
  <si>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</si>
  <si>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</si>
  <si>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</si>
  <si>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</si>
  <si>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</si>
  <si>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</si>
  <si>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</si>
  <si>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</si>
  <si>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</si>
  <si>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</si>
  <si>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</si>
  <si>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</si>
  <si>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</si>
  <si>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</si>
  <si>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</si>
  <si>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</si>
  <si>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</si>
  <si>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</si>
  <si>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</si>
  <si>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</si>
  <si>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</si>
  <si>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</si>
  <si>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</si>
  <si>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</si>
  <si>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</si>
  <si>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</si>
  <si>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</si>
  <si>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</si>
  <si>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</si>
  <si>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</si>
  <si>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</si>
  <si>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</si>
  <si>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</si>
  <si>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</si>
  <si>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</si>
  <si>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</si>
  <si>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</si>
  <si>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</si>
  <si>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</si>
  <si>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</si>
  <si>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</si>
  <si>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</si>
  <si>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</si>
  <si>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</si>
  <si>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</si>
  <si>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</si>
  <si>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</si>
  <si>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</si>
  <si>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</si>
  <si>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</si>
  <si>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</si>
  <si>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</si>
  <si>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</si>
  <si>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</si>
  <si>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</si>
  <si>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</si>
  <si>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</si>
  <si>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</si>
  <si>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</si>
  <si>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</si>
  <si>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</si>
  <si>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</si>
  <si>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</si>
  <si>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</si>
  <si>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</si>
  <si>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</si>
  <si>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</si>
  <si>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</si>
  <si>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</si>
  <si>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</si>
  <si>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</si>
  <si>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</si>
  <si>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</si>
  <si>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</si>
  <si>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</si>
  <si>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</si>
  <si>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</si>
  <si>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</si>
  <si>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</si>
  <si>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</si>
  <si>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</si>
  <si>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</si>
  <si>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</si>
  <si>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</si>
  <si>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</si>
  <si>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</si>
  <si>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</si>
  <si>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</si>
  <si>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</si>
  <si>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</si>
  <si>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</si>
  <si>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</si>
  <si>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</si>
  <si>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</si>
  <si>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</si>
  <si>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</si>
  <si>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</si>
  <si>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</si>
  <si>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</si>
  <si>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</si>
  <si>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</si>
  <si>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</si>
  <si>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</si>
  <si>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</si>
  <si>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</si>
  <si>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</si>
  <si>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</si>
  <si>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</si>
  <si>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</si>
  <si>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</si>
  <si>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</si>
  <si>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</si>
  <si>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</si>
  <si>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</si>
  <si>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</si>
  <si>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</si>
  <si>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</si>
  <si>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</si>
  <si>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</si>
  <si>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</si>
  <si>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</si>
  <si>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</si>
  <si>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</si>
  <si>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</si>
  <si>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</si>
  <si>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</si>
  <si>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</si>
  <si>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</si>
  <si>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</si>
  <si>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</si>
  <si>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</si>
  <si>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</si>
  <si>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</si>
  <si>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</si>
  <si>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</si>
  <si>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</si>
  <si>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</si>
  <si>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</si>
  <si>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</si>
  <si>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</si>
  <si>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</si>
  <si>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</si>
  <si>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</si>
  <si>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</si>
  <si>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</si>
  <si>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</si>
  <si>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</si>
  <si>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</si>
  <si>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</si>
  <si>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</si>
  <si>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</si>
  <si>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</si>
  <si>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</si>
  <si>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</si>
  <si>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</si>
  <si>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</si>
  <si>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</si>
  <si>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</si>
  <si>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</si>
  <si>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</si>
  <si>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</si>
  <si>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</si>
  <si>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</si>
  <si>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</si>
  <si>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</si>
  <si>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</si>
  <si>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</si>
  <si>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</si>
  <si>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</si>
  <si>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</si>
  <si>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</si>
  <si>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</si>
  <si>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</si>
  <si>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</si>
  <si>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</si>
  <si>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</si>
  <si>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</si>
  <si>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</si>
  <si>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</si>
  <si>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</si>
  <si>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</si>
  <si>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</si>
  <si>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</si>
  <si>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</si>
  <si>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</si>
  <si>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</si>
  <si>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</si>
  <si>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</si>
  <si>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</si>
  <si>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</si>
  <si>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</si>
  <si>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</si>
  <si>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</si>
  <si>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</si>
  <si>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</si>
  <si>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</si>
  <si>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</si>
  <si>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</si>
  <si>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</si>
  <si>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</si>
  <si>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</si>
  <si>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</si>
  <si>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</si>
  <si>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</si>
  <si>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</si>
  <si>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</si>
  <si>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</si>
  <si>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</si>
  <si>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</si>
  <si>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</si>
  <si>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</si>
  <si>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</si>
  <si>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</si>
  <si>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</si>
  <si>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</si>
  <si>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</si>
  <si>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</si>
  <si>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</si>
  <si>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</si>
  <si>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</si>
  <si>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</si>
  <si>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</si>
  <si>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</si>
  <si>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</si>
  <si>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</si>
  <si>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</si>
  <si>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</si>
  <si>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</si>
  <si>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</si>
  <si>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</si>
  <si>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</si>
  <si>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</si>
  <si>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</si>
  <si>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</si>
  <si>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</si>
  <si>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</si>
  <si>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</si>
  <si>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</si>
  <si>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</si>
  <si>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</si>
  <si>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</si>
  <si>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</si>
  <si>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</si>
  <si>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</si>
  <si>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</si>
  <si>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</si>
  <si>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</si>
  <si>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</si>
  <si>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</si>
  <si>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</si>
  <si>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</si>
  <si>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</si>
  <si>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</si>
  <si>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</si>
  <si>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</si>
  <si>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</si>
  <si>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</si>
  <si>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</si>
  <si>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</si>
  <si>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</si>
  <si>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</si>
  <si>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</si>
  <si>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</si>
  <si>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</si>
  <si>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</si>
  <si>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</si>
  <si>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</si>
  <si>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</si>
  <si>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</si>
  <si>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</si>
  <si>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</si>
  <si>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</si>
  <si>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</si>
  <si>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</si>
  <si>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</si>
  <si>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</si>
  <si>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</si>
  <si>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</si>
  <si>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</si>
  <si>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</si>
  <si>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</si>
  <si>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</si>
  <si>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</si>
  <si>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</si>
  <si>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</si>
  <si>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</si>
  <si>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</si>
  <si>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</si>
  <si>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</si>
  <si>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</si>
  <si>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</si>
  <si>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</si>
  <si>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</si>
  <si>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</si>
  <si>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</si>
  <si>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</si>
  <si>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</si>
  <si>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</si>
  <si>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</si>
  <si>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</si>
  <si>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</si>
  <si>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</si>
  <si>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</si>
  <si>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</si>
  <si>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</si>
  <si>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</si>
  <si>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</si>
  <si>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</si>
  <si>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</si>
  <si>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</si>
  <si>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</si>
  <si>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</si>
  <si>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</si>
  <si>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</si>
  <si>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</si>
  <si>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</si>
  <si>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</si>
  <si>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</si>
  <si>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</si>
  <si>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</si>
  <si>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</si>
  <si>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</si>
  <si>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</si>
  <si>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</si>
  <si>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</si>
  <si>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</si>
  <si>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</si>
  <si>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</si>
  <si>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</si>
  <si>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</si>
  <si>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</si>
  <si>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</si>
  <si>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</si>
  <si>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</si>
  <si>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</si>
  <si>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</si>
  <si>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</si>
  <si>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</si>
  <si>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</si>
  <si>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</si>
  <si>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</si>
  <si>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</si>
  <si>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</si>
  <si>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</si>
  <si>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</si>
  <si>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</si>
  <si>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</si>
  <si>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</si>
  <si>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</si>
  <si>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</si>
  <si>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</si>
  <si>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</si>
  <si>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</si>
  <si>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</si>
  <si>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</si>
  <si>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</si>
  <si>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</si>
  <si>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</si>
  <si>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</si>
  <si>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</si>
  <si>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</si>
  <si>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</si>
  <si>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</si>
  <si>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</si>
  <si>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</si>
  <si>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</si>
  <si>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</si>
  <si>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</si>
  <si>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</si>
  <si>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</si>
  <si>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</si>
  <si>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</si>
  <si>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</si>
  <si>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</si>
  <si>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</si>
  <si>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</si>
  <si>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</si>
  <si>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</si>
  <si>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</si>
  <si>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</si>
  <si>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</si>
  <si>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</si>
  <si>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</si>
  <si>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</si>
  <si>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</si>
  <si>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</si>
  <si>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</si>
  <si>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</si>
  <si>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</si>
  <si>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</si>
  <si>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</si>
  <si>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</si>
  <si>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</si>
  <si>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</si>
  <si>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</si>
  <si>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</si>
  <si>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</si>
  <si>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</si>
  <si>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</si>
  <si>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</si>
  <si>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</si>
  <si>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</si>
  <si>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</si>
  <si>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</si>
  <si>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</si>
  <si>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</si>
  <si>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</si>
  <si>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</si>
  <si>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</si>
  <si>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</si>
  <si>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</si>
  <si>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</si>
  <si>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</si>
  <si>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</si>
  <si>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</si>
  <si>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</si>
  <si>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</si>
  <si>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</si>
  <si>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</si>
  <si>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</si>
  <si>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</si>
  <si>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</si>
  <si>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</si>
  <si>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</si>
  <si>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</si>
  <si>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</si>
  <si>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</si>
  <si>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</si>
  <si>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</si>
  <si>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</si>
  <si>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</si>
  <si>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</si>
  <si>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</si>
  <si>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</si>
  <si>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</si>
  <si>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</si>
  <si>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</si>
  <si>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</si>
  <si>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</si>
  <si>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</si>
  <si>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</si>
  <si>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</si>
  <si>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</si>
  <si>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</si>
  <si>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</si>
  <si>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</si>
  <si>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</si>
  <si>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</si>
  <si>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</si>
  <si>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</si>
  <si>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</si>
  <si>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</si>
  <si>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</si>
  <si>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</si>
  <si>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</si>
  <si>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</si>
  <si>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</si>
  <si>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</si>
  <si>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</si>
  <si>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</si>
  <si>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</si>
  <si>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</si>
  <si>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</si>
  <si>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</si>
  <si>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</si>
  <si>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</si>
  <si>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</si>
  <si>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</si>
  <si>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</si>
  <si>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</si>
  <si>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</si>
  <si>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</si>
  <si>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</si>
  <si>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</si>
  <si>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</si>
  <si>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</si>
  <si>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</si>
  <si>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</si>
  <si>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</si>
  <si>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</si>
  <si>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</si>
  <si>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</si>
  <si>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</si>
  <si>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</si>
  <si>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</si>
  <si>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</si>
  <si>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</si>
  <si>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</si>
  <si>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</si>
  <si>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</si>
  <si>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</si>
  <si>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</si>
  <si>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</si>
  <si>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</si>
  <si>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</si>
  <si>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</si>
  <si>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</si>
  <si>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</si>
  <si>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</si>
  <si>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</si>
  <si>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</si>
  <si>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</si>
  <si>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</si>
  <si>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</si>
  <si>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</si>
  <si>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</si>
  <si>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</si>
  <si>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</si>
  <si>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</si>
  <si>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</si>
  <si>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</si>
  <si>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</si>
  <si>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</si>
  <si>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</si>
  <si>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</si>
  <si>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</si>
  <si>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</si>
  <si>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</si>
  <si>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</si>
  <si>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</si>
  <si>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</si>
  <si>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</si>
  <si>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</si>
  <si>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</si>
  <si>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</si>
  <si>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</si>
  <si>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</si>
  <si>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</si>
  <si>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</si>
  <si>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</si>
  <si>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</si>
  <si>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</si>
  <si>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</si>
  <si>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</si>
  <si>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</si>
  <si>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</si>
  <si>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</si>
  <si>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</si>
  <si>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</si>
  <si>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</si>
  <si>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</si>
  <si>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</si>
  <si>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</si>
  <si>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</si>
  <si>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</si>
  <si>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</si>
  <si>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</si>
  <si>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</si>
  <si>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</si>
  <si>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</si>
  <si>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</si>
  <si>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</si>
  <si>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</si>
  <si>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</si>
  <si>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</si>
  <si>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</si>
  <si>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</si>
  <si>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</si>
  <si>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</si>
  <si>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</si>
  <si>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</si>
  <si>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</si>
  <si>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</si>
  <si>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</si>
  <si>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</si>
  <si>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</si>
  <si>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</si>
  <si>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</si>
  <si>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</si>
  <si>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</si>
  <si>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</si>
  <si>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</si>
  <si>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</si>
  <si>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</si>
  <si>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</si>
  <si>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</si>
  <si>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</si>
  <si>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</si>
  <si>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</si>
  <si>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</si>
  <si>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</si>
  <si>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</si>
  <si>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</si>
  <si>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</si>
  <si>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</si>
  <si>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</si>
  <si>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</si>
  <si>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</si>
  <si>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</si>
  <si>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</si>
  <si>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</si>
  <si>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</si>
  <si>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</si>
  <si>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</si>
  <si>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</si>
  <si>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</si>
  <si>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</si>
  <si>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</si>
  <si>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</si>
  <si>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</si>
  <si>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</si>
  <si>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</si>
  <si>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</si>
  <si>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</si>
  <si>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</si>
  <si>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</si>
  <si>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</si>
  <si>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</si>
  <si>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</si>
  <si>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</si>
  <si>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</si>
  <si>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</si>
  <si>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</si>
  <si>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</si>
  <si>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</si>
  <si>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</si>
  <si>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</si>
  <si>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</si>
  <si>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</si>
  <si>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</si>
  <si>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</si>
  <si>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</si>
  <si>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</si>
  <si>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</si>
  <si>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</si>
  <si>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</si>
  <si>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</si>
  <si>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</si>
  <si>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</si>
  <si>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</si>
  <si>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</si>
  <si>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</si>
  <si>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</si>
  <si>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</si>
  <si>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</si>
  <si>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</si>
  <si>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</si>
  <si>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</si>
  <si>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</si>
  <si>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</si>
  <si>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</si>
  <si>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</si>
  <si>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</si>
  <si>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</si>
  <si>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</si>
  <si>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</si>
  <si>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</si>
  <si>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</si>
  <si>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</si>
  <si>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</si>
  <si>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</si>
  <si>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</si>
  <si>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</si>
  <si>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</si>
  <si>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</si>
  <si>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</si>
  <si>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</si>
  <si>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</si>
  <si>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</si>
  <si>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</si>
  <si>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</si>
  <si>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</si>
  <si>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</si>
  <si>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</si>
  <si>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</si>
  <si>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</si>
  <si>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</si>
  <si>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</si>
  <si>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</si>
  <si>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</si>
  <si>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</si>
  <si>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</si>
  <si>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</si>
  <si>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</si>
  <si>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</si>
  <si>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</si>
  <si>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</si>
  <si>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</si>
  <si>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</si>
  <si>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</si>
  <si>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</si>
  <si>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</si>
  <si>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</si>
  <si>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</si>
  <si>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</si>
  <si>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</si>
  <si>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</si>
  <si>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</si>
  <si>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</si>
  <si>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</si>
  <si>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</si>
  <si>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</si>
  <si>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</si>
  <si>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</si>
  <si>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</si>
  <si>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</si>
  <si>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</si>
  <si>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</si>
  <si>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</si>
  <si>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</si>
  <si>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</si>
  <si>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</si>
  <si>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</si>
  <si>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</si>
  <si>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</si>
  <si>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</si>
  <si>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</si>
  <si>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</si>
  <si>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</si>
  <si>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</si>
  <si>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</si>
  <si>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</si>
  <si>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</si>
  <si>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</si>
  <si>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</si>
  <si>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</si>
  <si>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</si>
  <si>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</si>
  <si>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</si>
  <si>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</si>
  <si>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</si>
  <si>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</si>
  <si>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</si>
  <si>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</si>
  <si>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</si>
  <si>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</si>
  <si>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</si>
  <si>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</si>
  <si>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</si>
  <si>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</si>
  <si>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</si>
  <si>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</si>
  <si>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</si>
  <si>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</si>
  <si>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</si>
  <si>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</si>
  <si>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</si>
  <si>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</si>
  <si>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</si>
  <si>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</si>
  <si>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</si>
  <si>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</si>
  <si>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</si>
  <si>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</si>
  <si>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</si>
  <si>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</si>
  <si>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</si>
  <si>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</si>
  <si>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</si>
  <si>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</si>
  <si>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</si>
  <si>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</si>
  <si>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</si>
  <si>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</si>
  <si>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</si>
  <si>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</si>
  <si>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</si>
  <si>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</si>
  <si>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</si>
  <si>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</si>
  <si>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</si>
  <si>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</si>
  <si>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</si>
  <si>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</si>
  <si>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</si>
  <si>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</si>
  <si>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</si>
  <si>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</si>
  <si>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</si>
  <si>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</si>
  <si>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</si>
  <si>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</si>
  <si>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</si>
  <si>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</si>
  <si>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</si>
  <si>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</si>
  <si>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</si>
  <si>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</si>
  <si>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</si>
  <si>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</si>
  <si>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</si>
  <si>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</si>
  <si>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</si>
  <si>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</si>
  <si>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</si>
  <si>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</si>
  <si>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</si>
  <si>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</si>
  <si>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</si>
  <si>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</si>
  <si>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</si>
  <si>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</si>
  <si>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</si>
  <si>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</si>
  <si>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</si>
  <si>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</si>
  <si>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</si>
  <si>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</si>
  <si>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</si>
  <si>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</si>
  <si>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</si>
  <si>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</si>
  <si>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</si>
  <si>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</si>
  <si>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</si>
  <si>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</si>
  <si>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</si>
  <si>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</si>
  <si>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</si>
  <si>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</si>
  <si>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</si>
  <si>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</si>
  <si>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</si>
  <si>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</si>
  <si>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</si>
  <si>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</si>
  <si>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</si>
  <si>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</si>
  <si>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</si>
  <si>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</si>
  <si>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</si>
  <si>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</si>
  <si>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</si>
  <si>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</si>
  <si>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</si>
  <si>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</si>
  <si>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</si>
  <si>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</si>
  <si>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</si>
  <si>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</si>
  <si>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</si>
  <si>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</si>
  <si>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</si>
  <si>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</si>
  <si>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</si>
  <si>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</si>
  <si>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</si>
  <si>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</si>
  <si>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</si>
  <si>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</si>
  <si>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</si>
  <si>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</si>
  <si>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</si>
  <si>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</si>
  <si>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</si>
  <si>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</si>
  <si>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</si>
  <si>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</si>
  <si>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</si>
  <si>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</si>
  <si>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</si>
  <si>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</si>
  <si>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</si>
  <si>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</si>
  <si>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</si>
  <si>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</si>
  <si>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</si>
  <si>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</si>
  <si>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</si>
  <si>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</si>
  <si>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</si>
  <si>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</si>
  <si>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</si>
  <si>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</si>
  <si>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</si>
  <si>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</si>
  <si>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</si>
  <si>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</si>
  <si>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</si>
  <si>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</si>
  <si>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</si>
  <si>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</si>
  <si>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</si>
  <si>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</si>
  <si>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</si>
  <si>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</si>
  <si>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</si>
  <si>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</si>
  <si>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</si>
  <si>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</si>
  <si>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</si>
  <si>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</si>
  <si>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</si>
  <si>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</si>
  <si>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</si>
  <si>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</si>
  <si>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</si>
  <si>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</si>
  <si>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</si>
  <si>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</si>
  <si>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</si>
  <si>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</si>
  <si>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</si>
  <si>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</si>
  <si>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</si>
  <si>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</si>
  <si>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</si>
  <si>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</si>
  <si>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</si>
  <si>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</si>
  <si>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</si>
  <si>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</si>
  <si>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</si>
  <si>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</si>
  <si>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</si>
  <si>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</si>
  <si>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</si>
  <si>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</si>
  <si>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</si>
  <si>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</si>
  <si>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</si>
  <si>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</si>
  <si>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</si>
  <si>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</si>
  <si>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</si>
  <si>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</si>
  <si>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</si>
  <si>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</si>
  <si>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</si>
  <si>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</si>
  <si>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</si>
  <si>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</si>
  <si>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</si>
  <si>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</si>
  <si>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</si>
  <si>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</si>
  <si>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</si>
  <si>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</si>
  <si>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</si>
  <si>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</si>
  <si>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</si>
  <si>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</si>
  <si>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</si>
  <si>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</si>
  <si>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</si>
  <si>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</si>
  <si>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</si>
  <si>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</si>
  <si>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</si>
  <si>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</si>
  <si>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</si>
  <si>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</si>
  <si>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</si>
  <si>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</si>
  <si>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</si>
  <si>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</si>
  <si>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</si>
  <si>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</si>
  <si>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</si>
  <si>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</si>
  <si>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</si>
  <si>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</si>
  <si>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</si>
  <si>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</si>
  <si>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</si>
  <si>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</si>
  <si>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</si>
  <si>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</si>
  <si>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</si>
  <si>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</si>
  <si>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</si>
  <si>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</si>
  <si>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</si>
  <si>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</si>
  <si>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</si>
  <si>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</si>
  <si>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</si>
  <si>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</si>
  <si>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</si>
  <si>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</si>
  <si>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</si>
  <si>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</si>
  <si>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</si>
  <si>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</si>
  <si>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</si>
  <si>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</si>
  <si>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</si>
  <si>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</si>
  <si>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</si>
  <si>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</si>
  <si>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</si>
  <si>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</si>
  <si>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</si>
  <si>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</si>
  <si>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</si>
  <si>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</si>
  <si>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</si>
  <si>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</si>
  <si>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</si>
  <si>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</si>
  <si>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</si>
  <si>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</si>
  <si>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</si>
  <si>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</si>
  <si>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</si>
  <si>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</si>
  <si>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</si>
  <si>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</si>
  <si>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</si>
  <si>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</si>
  <si>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</si>
  <si>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</si>
  <si>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</si>
  <si>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</si>
  <si>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</si>
  <si>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</si>
  <si>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</si>
  <si>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</si>
  <si>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</si>
  <si>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</si>
  <si>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</si>
  <si>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</si>
  <si>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</si>
  <si>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</si>
  <si>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</si>
  <si>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</si>
  <si>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</si>
  <si>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</si>
  <si>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</si>
  <si>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</si>
  <si>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</si>
  <si>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</si>
  <si>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</si>
  <si>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</si>
  <si>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</si>
  <si>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</si>
  <si>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</si>
  <si>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</si>
  <si>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</si>
  <si>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</si>
  <si>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</si>
  <si>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</si>
  <si>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</si>
  <si>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</si>
  <si>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</si>
  <si>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</si>
  <si>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</si>
  <si>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</si>
  <si>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</si>
  <si>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</si>
  <si>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</si>
  <si>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</si>
  <si>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</si>
  <si>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</si>
  <si>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</si>
  <si>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</si>
  <si>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</si>
  <si>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</si>
  <si>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</si>
  <si>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</si>
  <si>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</si>
  <si>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</si>
  <si>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</si>
  <si>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</si>
  <si>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</si>
  <si>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</si>
  <si>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</si>
  <si>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</si>
  <si>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</si>
  <si>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</si>
  <si>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</si>
  <si>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</si>
  <si>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</si>
  <si>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</si>
  <si>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</si>
  <si>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</si>
  <si>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</si>
  <si>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</si>
  <si>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</si>
  <si>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</si>
  <si>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</si>
  <si>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</si>
  <si>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</si>
  <si>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</si>
  <si>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</si>
  <si>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</si>
  <si>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</si>
  <si>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</si>
  <si>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</si>
  <si>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</si>
  <si>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</si>
  <si>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</si>
  <si>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</si>
  <si>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</si>
  <si>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</si>
  <si>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</si>
  <si>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</si>
  <si>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</si>
  <si>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</si>
  <si>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</si>
  <si>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</si>
  <si>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</si>
  <si>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</si>
  <si>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</si>
  <si>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</si>
  <si>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</si>
  <si>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</si>
  <si>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</si>
  <si>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</si>
  <si>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</si>
  <si>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</si>
  <si>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</si>
  <si>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</si>
  <si>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</si>
  <si>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</si>
  <si>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</si>
  <si>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</si>
  <si>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</si>
  <si>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</si>
  <si>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</si>
  <si>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</si>
  <si>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</si>
  <si>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</si>
  <si>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</si>
  <si>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</si>
  <si>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</si>
  <si>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</si>
  <si>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</si>
  <si>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</si>
  <si>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</si>
  <si>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</si>
  <si>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</si>
  <si>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</si>
  <si>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</si>
  <si>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</si>
  <si>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</si>
  <si>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</si>
  <si>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</si>
  <si>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</si>
  <si>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</si>
  <si>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</si>
  <si>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</si>
  <si>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</si>
  <si>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</si>
  <si>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</si>
  <si>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</si>
  <si>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</si>
  <si>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</si>
  <si>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</si>
  <si>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</si>
  <si>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</si>
  <si>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</si>
  <si>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</si>
  <si>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</si>
  <si>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</si>
  <si>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</si>
  <si>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</si>
  <si>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</si>
  <si>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</si>
  <si>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</si>
  <si>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</si>
  <si>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</si>
  <si>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</si>
  <si>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</si>
  <si>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</si>
  <si>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</si>
  <si>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</si>
  <si>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</si>
  <si>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</si>
  <si>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</si>
  <si>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</si>
  <si>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</si>
  <si>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</si>
  <si>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</si>
  <si>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</si>
  <si>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</si>
  <si>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</si>
  <si>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</si>
  <si>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</si>
  <si>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</si>
  <si>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</si>
  <si>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</si>
  <si>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</si>
  <si>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</si>
  <si>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</si>
  <si>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</si>
  <si>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</si>
  <si>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</si>
  <si>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</si>
  <si>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</si>
  <si>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</si>
  <si>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</si>
  <si>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</si>
  <si>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</si>
  <si>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</si>
  <si>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</si>
  <si>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</si>
  <si>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</si>
  <si>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</si>
  <si>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</si>
  <si>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</si>
  <si>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</si>
  <si>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</si>
  <si>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</si>
  <si>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</si>
  <si>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</si>
  <si>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</si>
  <si>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</si>
  <si>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</si>
  <si>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</si>
  <si>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</si>
  <si>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</si>
  <si>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</si>
  <si>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</si>
  <si>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</si>
  <si>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</si>
  <si>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</si>
  <si>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</si>
  <si>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</si>
  <si>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</si>
  <si>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</si>
  <si>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</si>
  <si>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</si>
  <si>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</si>
  <si>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</si>
  <si>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</si>
  <si>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</si>
  <si>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</si>
  <si>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</si>
  <si>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</si>
  <si>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</si>
  <si>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</si>
  <si>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</si>
  <si>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</si>
  <si>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</si>
  <si>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</si>
  <si>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</si>
  <si>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</si>
  <si>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</si>
  <si>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</si>
  <si>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</si>
  <si>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</si>
  <si>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</si>
  <si>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</si>
  <si>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</si>
  <si>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</si>
  <si>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</si>
  <si>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</si>
  <si>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</si>
  <si>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</si>
  <si>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</si>
  <si>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</si>
  <si>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</si>
  <si>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</si>
  <si>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</si>
  <si>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</si>
  <si>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</si>
  <si>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</si>
  <si>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</si>
  <si>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</si>
  <si>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</si>
  <si>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</si>
  <si>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</si>
  <si>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</si>
  <si>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</si>
  <si>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</si>
  <si>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</si>
  <si>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</si>
  <si>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</si>
  <si>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</si>
  <si>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</si>
  <si>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</si>
  <si>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</si>
  <si>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</si>
  <si>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</si>
  <si>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</si>
  <si>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</si>
  <si>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</si>
  <si>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</si>
  <si>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</si>
  <si>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</si>
  <si>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</si>
  <si>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</si>
  <si>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</si>
  <si>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</si>
  <si>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</si>
  <si>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</si>
  <si>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</si>
  <si>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</si>
  <si>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</si>
  <si>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</si>
  <si>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</si>
  <si>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</si>
  <si>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</si>
  <si>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</si>
  <si>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</si>
  <si>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</si>
  <si>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</si>
  <si>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</si>
  <si>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</si>
  <si>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</si>
  <si>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</si>
  <si>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</si>
  <si>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</si>
  <si>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</si>
  <si>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</si>
  <si>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</si>
  <si>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</si>
  <si>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</si>
  <si>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</si>
  <si>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</si>
  <si>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</si>
  <si>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</si>
  <si>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</si>
  <si>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</si>
  <si>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</si>
  <si>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</si>
  <si>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</si>
  <si>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</si>
  <si>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</si>
  <si>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</si>
  <si>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</si>
  <si>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</si>
  <si>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</si>
  <si>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</si>
  <si>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</si>
  <si>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</si>
  <si>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</si>
  <si>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</si>
  <si>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</si>
  <si>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</si>
  <si>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</si>
  <si>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</si>
  <si>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</si>
  <si>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</si>
  <si>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</si>
  <si>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</si>
  <si>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</si>
  <si>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</si>
  <si>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</si>
  <si>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</si>
  <si>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</si>
  <si>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</si>
  <si>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</si>
  <si>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</si>
  <si>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</si>
  <si>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</si>
  <si>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</si>
  <si>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</si>
  <si>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</si>
  <si>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</si>
  <si>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</si>
  <si>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</si>
  <si>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</si>
  <si>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</si>
  <si>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</si>
  <si>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</si>
  <si>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</si>
  <si>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</si>
  <si>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</si>
  <si>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</si>
  <si>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</si>
  <si>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</si>
  <si>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</si>
  <si>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</si>
  <si>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</si>
  <si>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</si>
  <si>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</si>
  <si>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</si>
  <si>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</si>
  <si>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</si>
  <si>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</si>
  <si>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</si>
  <si>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</si>
  <si>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</si>
  <si>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</si>
  <si>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</si>
  <si>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</si>
  <si>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</si>
  <si>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</si>
  <si>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</si>
  <si>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</si>
  <si>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</si>
  <si>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</si>
  <si>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</si>
  <si>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</si>
  <si>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</si>
  <si>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</si>
  <si>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</si>
  <si>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</si>
  <si>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</si>
  <si>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</si>
  <si>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</si>
  <si>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</si>
  <si>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</si>
  <si>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</si>
  <si>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</si>
  <si>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</si>
  <si>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</si>
  <si>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</si>
  <si>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</si>
  <si>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</si>
  <si>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</si>
  <si>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</si>
  <si>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</si>
  <si>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</si>
  <si>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</si>
  <si>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</si>
  <si>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</si>
  <si>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</si>
  <si>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</si>
  <si>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</si>
  <si>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</si>
  <si>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</si>
  <si>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</si>
  <si>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</si>
  <si>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</si>
  <si>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</si>
  <si>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</si>
  <si>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</si>
  <si>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</si>
  <si>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</si>
  <si>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</si>
  <si>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</si>
  <si>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</si>
  <si>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</si>
  <si>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</si>
  <si>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</si>
  <si>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</si>
  <si>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</si>
  <si>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</si>
  <si>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</si>
  <si>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</si>
  <si>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</si>
  <si>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</si>
  <si>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</si>
  <si>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</si>
  <si>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</si>
  <si>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</si>
  <si>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</si>
  <si>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</si>
  <si>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</si>
  <si>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</si>
  <si>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</si>
  <si>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</si>
  <si>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</si>
  <si>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</si>
  <si>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</si>
  <si>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</si>
  <si>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</si>
  <si>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</si>
  <si>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</si>
  <si>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</si>
  <si>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</si>
  <si>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</si>
  <si>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</si>
  <si>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</si>
  <si>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</si>
  <si>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</si>
  <si>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</si>
  <si>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</si>
  <si>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</si>
  <si>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</si>
  <si>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</si>
  <si>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</si>
  <si>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</si>
  <si>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</si>
  <si>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</si>
  <si>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</si>
  <si>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</si>
  <si>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</si>
  <si>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</si>
  <si>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</si>
  <si>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</si>
  <si>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</si>
  <si>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</si>
  <si>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</si>
  <si>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</si>
  <si>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</si>
  <si>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</si>
  <si>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</si>
  <si>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</si>
  <si>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</si>
  <si>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</si>
  <si>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</si>
  <si>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</si>
  <si>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</si>
  <si>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</si>
  <si>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</si>
  <si>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</si>
  <si>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</si>
  <si>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</si>
  <si>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</si>
  <si>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</si>
  <si>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</si>
  <si>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</si>
  <si>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</si>
  <si>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</si>
  <si>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</si>
  <si>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</si>
  <si>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</si>
  <si>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</si>
  <si>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</si>
  <si>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</si>
  <si>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</si>
  <si>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</si>
  <si>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</si>
  <si>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</si>
  <si>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</si>
  <si>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</si>
  <si>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</si>
  <si>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</si>
  <si>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</si>
  <si>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</si>
  <si>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</si>
  <si>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</si>
  <si>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</si>
  <si>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</si>
  <si>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</si>
  <si>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</si>
  <si>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</si>
  <si>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</si>
  <si>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</si>
  <si>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</si>
  <si>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</si>
  <si>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</si>
  <si>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</si>
  <si>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</si>
  <si>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</si>
  <si>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</si>
  <si>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</si>
  <si>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</si>
  <si>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</si>
  <si>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</si>
  <si>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</si>
  <si>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</si>
  <si>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</si>
  <si>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</si>
  <si>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</si>
  <si>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</si>
  <si>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</si>
  <si>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</si>
  <si>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</si>
  <si>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</si>
  <si>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</si>
  <si>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</si>
  <si>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</si>
  <si>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</si>
  <si>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</si>
  <si>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</si>
  <si>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</si>
  <si>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</si>
  <si>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</si>
  <si>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</si>
  <si>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</si>
  <si>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</si>
  <si>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</si>
  <si>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</si>
  <si>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</si>
  <si>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</si>
  <si>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</si>
  <si>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</si>
  <si>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</si>
  <si>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</si>
  <si>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</si>
  <si>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</si>
  <si>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</si>
  <si>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</si>
  <si>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</si>
  <si>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</si>
  <si>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</si>
  <si>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</si>
  <si>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</si>
  <si>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</si>
  <si>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</si>
  <si>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</si>
  <si>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</si>
  <si>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</si>
  <si>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</si>
  <si>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</si>
  <si>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</si>
  <si>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</si>
  <si>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</si>
  <si>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</si>
  <si>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</si>
  <si>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</si>
  <si>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</si>
  <si>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</si>
  <si>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</si>
  <si>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</si>
  <si>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</si>
  <si>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</si>
  <si>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</si>
  <si>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</si>
  <si>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</si>
  <si>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</si>
  <si>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</si>
  <si>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</si>
  <si>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</si>
  <si>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</si>
  <si>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</si>
  <si>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</si>
  <si>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</si>
  <si>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</si>
  <si>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</si>
  <si>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</si>
  <si>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</si>
  <si>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</si>
  <si>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</si>
  <si>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</si>
  <si>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</si>
  <si>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</si>
  <si>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</si>
  <si>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</si>
  <si>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</si>
  <si>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</si>
  <si>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</si>
  <si>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</si>
  <si>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</si>
  <si>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</si>
  <si>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</si>
  <si>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</si>
  <si>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</si>
  <si>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</si>
  <si>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</si>
  <si>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</si>
  <si>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</si>
  <si>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</si>
  <si>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</si>
  <si>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</si>
  <si>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</si>
  <si>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</si>
  <si>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</si>
  <si>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</si>
  <si>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</si>
  <si>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</si>
  <si>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</si>
  <si>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</si>
  <si>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</si>
  <si>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</si>
  <si>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</si>
  <si>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</si>
  <si>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</si>
  <si>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</si>
  <si>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</si>
  <si>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</si>
  <si>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</si>
  <si>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</si>
  <si>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</si>
  <si>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</si>
  <si>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</si>
  <si>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</si>
  <si>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</si>
  <si>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</si>
  <si>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</si>
  <si>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</si>
  <si>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</si>
  <si>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</si>
  <si>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</si>
  <si>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</si>
  <si>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</si>
  <si>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</si>
  <si>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</si>
  <si>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</si>
  <si>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</si>
  <si>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</si>
  <si>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</si>
  <si>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</si>
  <si>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</si>
  <si>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</si>
  <si>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</si>
  <si>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</si>
  <si>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</si>
  <si>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</si>
  <si>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</si>
  <si>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</si>
  <si>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</si>
  <si>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</si>
  <si>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</si>
  <si>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</si>
  <si>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</si>
  <si>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</si>
  <si>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</si>
  <si>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</si>
  <si>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</si>
  <si>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</si>
  <si>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</si>
  <si>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</si>
  <si>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</si>
  <si>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</si>
  <si>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</si>
  <si>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</si>
  <si>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</si>
  <si>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</si>
  <si>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</si>
  <si>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</si>
  <si>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</si>
  <si>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</si>
  <si>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</si>
  <si>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</si>
  <si>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</si>
  <si>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</si>
  <si>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</si>
  <si>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</si>
  <si>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</si>
  <si>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</si>
  <si>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</si>
  <si>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</si>
  <si>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</si>
  <si>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</si>
  <si>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</si>
  <si>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</si>
  <si>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</si>
  <si>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</si>
  <si>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</si>
  <si>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</si>
  <si>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</si>
  <si>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</si>
  <si>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</si>
  <si>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</si>
  <si>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</si>
  <si>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</si>
  <si>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</si>
  <si>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</si>
  <si>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</si>
  <si>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</si>
  <si>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</si>
  <si>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</si>
  <si>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</si>
  <si>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</si>
  <si>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</si>
  <si>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</si>
  <si>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</si>
  <si>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</si>
  <si>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</si>
  <si>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</si>
  <si>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</si>
  <si>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</si>
  <si>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</si>
  <si>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</si>
  <si>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</si>
  <si>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</si>
  <si>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</si>
  <si>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</si>
  <si>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</si>
  <si>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</si>
  <si>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</si>
  <si>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</si>
  <si>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</si>
  <si>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</si>
  <si>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</si>
  <si>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</si>
  <si>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</si>
  <si>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</si>
  <si>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</si>
  <si>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</si>
  <si>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</si>
  <si>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</si>
  <si>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</si>
  <si>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</si>
  <si>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</si>
  <si>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</si>
  <si>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</si>
  <si>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</si>
  <si>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</si>
  <si>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</si>
  <si>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</si>
  <si>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</si>
  <si>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</si>
  <si>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</si>
  <si>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</si>
  <si>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</si>
  <si>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</si>
  <si>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</si>
  <si>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</si>
  <si>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</si>
  <si>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</si>
  <si>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</si>
  <si>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</si>
  <si>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</si>
  <si>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</si>
  <si>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</si>
  <si>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</si>
  <si>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</si>
  <si>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</si>
  <si>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</si>
  <si>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</si>
  <si>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</si>
  <si>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</si>
  <si>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</si>
  <si>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</si>
  <si>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</si>
  <si>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</si>
  <si>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</si>
  <si>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</si>
  <si>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</si>
  <si>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</si>
  <si>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</si>
  <si>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</si>
  <si>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</si>
  <si>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</si>
  <si>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</si>
  <si>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</si>
  <si>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</si>
  <si>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</si>
  <si>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</si>
  <si>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</si>
  <si>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</si>
  <si>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</si>
  <si>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</si>
  <si>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</si>
  <si>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</si>
  <si>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</si>
  <si>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</si>
  <si>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</si>
  <si>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</si>
  <si>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</si>
  <si>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</si>
  <si>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</si>
  <si>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</si>
  <si>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</si>
  <si>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</si>
  <si>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</si>
  <si>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</si>
  <si>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</si>
  <si>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</si>
  <si>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</si>
  <si>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</si>
  <si>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</si>
  <si>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</si>
  <si>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</si>
  <si>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</si>
  <si>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</si>
  <si>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</si>
  <si>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</si>
  <si>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</si>
  <si>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</si>
  <si>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</si>
  <si>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</si>
  <si>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</si>
  <si>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</si>
  <si>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</si>
  <si>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</si>
  <si>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</si>
  <si>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</si>
  <si>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</si>
  <si>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</si>
  <si>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</si>
  <si>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</si>
  <si>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</si>
  <si>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</si>
  <si>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</si>
  <si>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</si>
  <si>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</si>
  <si>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</si>
  <si>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</si>
  <si>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</si>
  <si>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</si>
  <si>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</si>
  <si>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</si>
  <si>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</si>
  <si>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</si>
  <si>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</si>
  <si>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</si>
  <si>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</si>
  <si>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</si>
  <si>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</si>
  <si>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</si>
  <si>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</si>
  <si>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</si>
  <si>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</si>
  <si>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</si>
  <si>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</si>
  <si>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</si>
  <si>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</si>
  <si>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</si>
  <si>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</si>
  <si>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</si>
  <si>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</si>
  <si>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</si>
  <si>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</si>
  <si>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</si>
  <si>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</si>
  <si>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</si>
  <si>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</si>
  <si>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</si>
  <si>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</si>
  <si>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</si>
  <si>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</si>
  <si>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</si>
  <si>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</si>
  <si>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</si>
  <si>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</si>
  <si>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</si>
  <si>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</si>
  <si>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</si>
  <si>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</si>
  <si>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</si>
  <si>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</si>
  <si>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</si>
  <si>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</si>
  <si>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</si>
  <si>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</si>
  <si>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</si>
  <si>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</si>
  <si>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</si>
  <si>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</si>
  <si>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</si>
  <si>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</si>
  <si>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</si>
  <si>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</si>
  <si>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</si>
  <si>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</si>
  <si>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</si>
  <si>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</si>
  <si>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</si>
  <si>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</si>
  <si>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</si>
  <si>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</si>
  <si>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</si>
  <si>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</si>
  <si>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</si>
  <si>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</si>
  <si>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</si>
  <si>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</si>
  <si>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</si>
  <si>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</si>
  <si>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</si>
  <si>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</si>
  <si>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</si>
  <si>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</si>
  <si>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</si>
  <si>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</si>
  <si>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</si>
  <si>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</si>
  <si>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</si>
  <si>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</si>
  <si>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</si>
  <si>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</si>
  <si>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</si>
  <si>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</si>
  <si>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</si>
  <si>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</si>
  <si>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</si>
  <si>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</si>
  <si>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</si>
  <si>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</si>
  <si>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</si>
  <si>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</si>
  <si>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</si>
  <si>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</si>
  <si>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</si>
  <si>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</si>
  <si>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</si>
  <si>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</si>
  <si>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</si>
  <si>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</si>
  <si>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</si>
  <si>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</si>
  <si>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</si>
  <si>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</si>
  <si>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</si>
  <si>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</si>
  <si>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</si>
  <si>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</si>
  <si>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</si>
  <si>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</si>
  <si>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</si>
  <si>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</si>
  <si>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</si>
  <si>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</si>
  <si>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</si>
  <si>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</si>
  <si>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</si>
  <si>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</si>
  <si>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</si>
  <si>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</si>
  <si>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</si>
  <si>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</si>
  <si>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</si>
  <si>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</si>
  <si>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</si>
  <si>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</si>
  <si>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</si>
  <si>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</si>
  <si>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</si>
  <si>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</si>
  <si>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</si>
  <si>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</si>
  <si>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</si>
  <si>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</si>
  <si>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</si>
  <si>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</si>
  <si>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</si>
  <si>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</si>
  <si>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</si>
  <si>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</si>
  <si>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</si>
  <si>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</si>
  <si>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</si>
  <si>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</si>
  <si>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</si>
  <si>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</si>
  <si>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</si>
  <si>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</si>
  <si>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</si>
  <si>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</si>
  <si>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</si>
  <si>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</si>
  <si>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</si>
  <si>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</si>
  <si>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</si>
  <si>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</si>
  <si>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</si>
  <si>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</si>
  <si>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</si>
  <si>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</si>
  <si>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</si>
  <si>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</si>
  <si>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</si>
  <si>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</si>
  <si>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</si>
  <si>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</si>
  <si>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</si>
  <si>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</si>
  <si>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</si>
  <si>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</si>
  <si>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</si>
  <si>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</si>
  <si>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</si>
  <si>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</si>
  <si>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</si>
  <si>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</si>
  <si>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</si>
  <si>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</si>
  <si>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</si>
  <si>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</si>
  <si>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</si>
  <si>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</si>
  <si>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</si>
  <si>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</si>
  <si>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</si>
  <si>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</si>
  <si>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</si>
  <si>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</si>
  <si>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</si>
  <si>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</si>
  <si>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</si>
  <si>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</si>
  <si>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</si>
  <si>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</si>
  <si>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</si>
  <si>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</si>
  <si>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</si>
  <si>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</si>
  <si>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</si>
  <si>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</si>
  <si>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</si>
  <si>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</si>
  <si>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</si>
  <si>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</si>
  <si>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</si>
  <si>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</si>
  <si>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</si>
  <si>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</si>
  <si>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</si>
  <si>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</si>
  <si>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</si>
  <si>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</si>
  <si>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</si>
  <si>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</si>
  <si>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</si>
  <si>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</si>
  <si>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</si>
  <si>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</si>
  <si>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</si>
  <si>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</si>
  <si>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</si>
  <si>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</si>
  <si>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</si>
  <si>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</si>
  <si>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</si>
  <si>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</si>
  <si>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</si>
  <si>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</si>
  <si>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</si>
  <si>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</si>
  <si>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</si>
  <si>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</si>
  <si>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</si>
  <si>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</si>
  <si>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</si>
  <si>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</si>
  <si>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</si>
  <si>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</si>
  <si>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</si>
  <si>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</si>
  <si>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</si>
  <si>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</si>
  <si>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</si>
  <si>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</si>
  <si>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</si>
  <si>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</si>
  <si>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</si>
  <si>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</si>
  <si>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</si>
  <si>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</si>
  <si>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</si>
  <si>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</si>
  <si>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</si>
  <si>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</si>
  <si>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</si>
  <si>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</si>
  <si>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</si>
  <si>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</si>
  <si>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</si>
  <si>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</si>
  <si>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</si>
  <si>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</si>
  <si>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</si>
  <si>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</si>
  <si>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</si>
  <si>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</si>
  <si>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</si>
  <si>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</si>
  <si>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</si>
  <si>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</si>
  <si>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</si>
  <si>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</si>
  <si>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</si>
  <si>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</si>
  <si>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</si>
  <si>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</si>
  <si>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</si>
  <si>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</si>
  <si>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</si>
  <si>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</si>
  <si>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</si>
  <si>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</si>
  <si>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</si>
  <si>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</si>
  <si>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</si>
  <si>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</si>
  <si>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</si>
  <si>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</si>
  <si>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</si>
  <si>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</si>
  <si>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</si>
  <si>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</si>
  <si>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</si>
  <si>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</si>
  <si>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</si>
  <si>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</si>
  <si>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</si>
  <si>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</si>
  <si>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</si>
  <si>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</si>
  <si>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</si>
  <si>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</si>
  <si>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</si>
  <si>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</si>
  <si>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</si>
  <si>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</si>
  <si>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</si>
  <si>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</si>
  <si>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</si>
  <si>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</si>
  <si>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</si>
  <si>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</si>
  <si>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</si>
  <si>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</si>
  <si>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</si>
  <si>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</si>
  <si>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</si>
  <si>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</si>
  <si>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</si>
  <si>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</si>
  <si>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</si>
  <si>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</si>
  <si>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</si>
  <si>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</si>
  <si>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</si>
  <si>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</si>
  <si>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</si>
  <si>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</si>
  <si>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</si>
  <si>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</si>
  <si>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</si>
  <si>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</si>
  <si>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</si>
  <si>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</si>
  <si>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</si>
  <si>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</si>
  <si>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</si>
  <si>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</si>
  <si>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</si>
  <si>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</si>
  <si>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</si>
  <si>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</si>
  <si>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</si>
  <si>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</si>
  <si>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</si>
  <si>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</si>
  <si>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</si>
  <si>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</si>
  <si>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</si>
  <si>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</si>
  <si>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</si>
  <si>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</si>
  <si>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</si>
  <si>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</si>
  <si>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</si>
  <si>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</si>
  <si>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</si>
  <si>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</si>
  <si>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</si>
  <si>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</si>
  <si>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</si>
  <si>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</si>
  <si>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</si>
  <si>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</si>
  <si>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</si>
  <si>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</si>
  <si>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</si>
  <si>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</si>
  <si>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</si>
  <si>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</si>
  <si>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</si>
  <si>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</si>
  <si>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</si>
  <si>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</si>
  <si>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</si>
  <si>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</si>
  <si>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</si>
  <si>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</si>
  <si>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</si>
  <si>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</si>
  <si>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</si>
  <si>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</si>
  <si>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</si>
  <si>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</si>
  <si>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</si>
  <si>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</si>
  <si>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</si>
  <si>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</si>
  <si>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</si>
  <si>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</si>
  <si>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</si>
  <si>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</si>
  <si>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</si>
  <si>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</si>
  <si>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</si>
  <si>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</si>
  <si>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</si>
  <si>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</si>
  <si>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</si>
  <si>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</si>
  <si>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</si>
  <si>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</si>
  <si>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</si>
  <si>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</si>
  <si>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</si>
  <si>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</si>
  <si>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</si>
  <si>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</si>
  <si>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</si>
  <si>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</si>
  <si>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</si>
  <si>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</si>
  <si>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</si>
  <si>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</si>
  <si>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</si>
  <si>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</si>
  <si>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</si>
  <si>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</si>
  <si>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</si>
  <si>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</si>
  <si>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</si>
  <si>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</si>
  <si>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</si>
  <si>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</si>
  <si>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</si>
  <si>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</si>
  <si>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</si>
  <si>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</si>
  <si>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</si>
  <si>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</si>
  <si>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</si>
  <si>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</si>
  <si>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</si>
  <si>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</si>
  <si>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</si>
  <si>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</si>
  <si>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</si>
  <si>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</si>
  <si>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</si>
  <si>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</si>
  <si>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</si>
  <si>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</si>
  <si>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</si>
  <si>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</si>
  <si>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</si>
  <si>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</si>
  <si>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</si>
  <si>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</si>
  <si>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</si>
  <si>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</si>
  <si>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</si>
  <si>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</si>
  <si>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</si>
  <si>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</si>
  <si>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</si>
  <si>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</si>
  <si>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</si>
  <si>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</si>
  <si>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</si>
  <si>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</si>
  <si>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</si>
  <si>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</si>
  <si>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</si>
  <si>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</si>
  <si>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</si>
  <si>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</si>
  <si>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</si>
  <si>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</si>
  <si>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</si>
  <si>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</si>
  <si>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</si>
  <si>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</si>
  <si>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</si>
  <si>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</si>
  <si>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</si>
  <si>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</si>
  <si>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</si>
  <si>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</si>
  <si>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</si>
  <si>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</si>
  <si>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</si>
  <si>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</si>
  <si>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</si>
  <si>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</si>
  <si>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</si>
  <si>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</si>
  <si>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</si>
  <si>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</si>
  <si>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</si>
  <si>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</si>
  <si>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</si>
  <si>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</si>
  <si>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</si>
  <si>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</si>
  <si>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</si>
  <si>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</si>
  <si>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</si>
  <si>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</si>
  <si>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</si>
  <si>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</si>
  <si>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</si>
  <si>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</si>
  <si>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</si>
  <si>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</si>
  <si>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</si>
  <si>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</si>
  <si>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</si>
  <si>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</si>
  <si>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</si>
  <si>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</si>
  <si>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</si>
  <si>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</si>
  <si>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</si>
  <si>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</si>
  <si>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</si>
  <si>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</si>
  <si>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</si>
  <si>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</si>
  <si>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</si>
  <si>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</si>
  <si>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</si>
  <si>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</si>
  <si>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</si>
  <si>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</si>
  <si>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</si>
  <si>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</si>
  <si>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</si>
  <si>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</si>
  <si>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</si>
  <si>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</si>
  <si>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</si>
  <si>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</si>
  <si>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</si>
  <si>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</si>
  <si>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</si>
  <si>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</si>
  <si>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</si>
  <si>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</si>
  <si>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</si>
  <si>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</si>
  <si>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</si>
  <si>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</si>
  <si>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</si>
  <si>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</si>
  <si>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</si>
  <si>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</si>
  <si>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</si>
  <si>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</si>
  <si>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</si>
  <si>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</si>
  <si>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</si>
  <si>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</si>
  <si>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</si>
  <si>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</si>
  <si>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</si>
  <si>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</si>
  <si>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</si>
  <si>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</si>
  <si>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</si>
  <si>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</si>
  <si>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</si>
  <si>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</si>
  <si>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</si>
  <si>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</si>
  <si>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</si>
  <si>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</si>
  <si>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</si>
  <si>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</si>
  <si>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</si>
  <si>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</si>
  <si>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</si>
  <si>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</si>
  <si>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</si>
  <si>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</si>
  <si>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</si>
  <si>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</si>
  <si>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</si>
  <si>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</si>
  <si>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</si>
  <si>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</si>
  <si>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</si>
  <si>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</si>
  <si>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</si>
  <si>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</si>
  <si>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</si>
  <si>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</si>
  <si>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</si>
  <si>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</si>
  <si>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</si>
  <si>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</si>
  <si>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</si>
  <si>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</si>
  <si>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</si>
  <si>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</si>
  <si>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</si>
  <si>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</si>
  <si>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</si>
  <si>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</si>
  <si>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</si>
  <si>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</si>
  <si>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</si>
  <si>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</si>
  <si>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</si>
  <si>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</si>
  <si>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</si>
  <si>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</si>
  <si>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</si>
  <si>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</si>
  <si>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</si>
  <si>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</si>
  <si>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</si>
  <si>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</si>
  <si>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</si>
  <si>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</si>
  <si>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</si>
  <si>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</si>
  <si>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</si>
  <si>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</si>
  <si>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</si>
  <si>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</si>
  <si>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</si>
  <si>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</si>
  <si>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</si>
  <si>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</si>
  <si>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</si>
  <si>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</si>
  <si>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</si>
  <si>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</si>
  <si>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</si>
  <si>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</si>
  <si>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</si>
  <si>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</si>
  <si>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</si>
  <si>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</si>
  <si>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</si>
  <si>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</si>
  <si>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</si>
  <si>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</si>
  <si>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</si>
  <si>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</si>
  <si>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</si>
  <si>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</si>
  <si>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</si>
  <si>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</si>
  <si>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</si>
  <si>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</si>
  <si>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</si>
  <si>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</si>
  <si>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</si>
  <si>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</si>
  <si>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</si>
  <si>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</si>
  <si>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</si>
  <si>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</si>
  <si>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</si>
  <si>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</si>
  <si>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</si>
  <si>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</si>
  <si>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</si>
  <si>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</si>
  <si>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</si>
  <si>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</si>
  <si>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</si>
  <si>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</si>
  <si>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</si>
  <si>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</si>
  <si>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</si>
  <si>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</si>
  <si>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</si>
  <si>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</si>
  <si>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</si>
  <si>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</si>
  <si>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</si>
  <si>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</si>
  <si>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</si>
  <si>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</si>
  <si>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</si>
  <si>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</si>
  <si>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</si>
  <si>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</si>
  <si>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</si>
  <si>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</si>
  <si>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</si>
  <si>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</si>
  <si>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</si>
  <si>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</si>
  <si>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</si>
  <si>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</si>
  <si>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</si>
  <si>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</si>
  <si>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</si>
  <si>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</si>
  <si>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</si>
  <si>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</si>
  <si>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</si>
  <si>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</si>
  <si>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</si>
  <si>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</si>
  <si>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</si>
  <si>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</si>
  <si>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</si>
  <si>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</si>
  <si>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</si>
  <si>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</si>
  <si>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</si>
  <si>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</si>
  <si>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</si>
  <si>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</si>
  <si>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</si>
  <si>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</si>
  <si>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</si>
  <si>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</si>
  <si>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</si>
  <si>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</si>
  <si>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</si>
  <si>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</si>
  <si>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</si>
  <si>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</si>
  <si>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</si>
  <si>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</si>
  <si>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</si>
  <si>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</si>
  <si>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</si>
  <si>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</si>
  <si>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</si>
  <si>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</si>
  <si>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</si>
  <si>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</si>
  <si>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</si>
  <si>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</si>
  <si>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</si>
  <si>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</si>
  <si>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</si>
  <si>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</si>
  <si>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</si>
  <si>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</si>
  <si>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</si>
  <si>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</si>
  <si>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</si>
  <si>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</si>
  <si>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</si>
  <si>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</si>
  <si>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</si>
  <si>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</si>
  <si>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</si>
  <si>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</si>
  <si>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</si>
  <si>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</si>
  <si>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</si>
  <si>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</si>
  <si>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</si>
  <si>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</si>
  <si>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</si>
  <si>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</si>
  <si>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</si>
  <si>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</si>
  <si>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</si>
  <si>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</si>
  <si>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</si>
  <si>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</si>
  <si>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</si>
  <si>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</si>
  <si>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</si>
  <si>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</si>
  <si>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</si>
  <si>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</si>
  <si>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</si>
  <si>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</si>
  <si>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</si>
  <si>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</si>
  <si>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</si>
  <si>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</si>
  <si>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</si>
  <si>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</si>
  <si>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</si>
  <si>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</si>
  <si>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</si>
  <si>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</si>
  <si>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</si>
  <si>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</si>
  <si>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</si>
  <si>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</si>
  <si>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</si>
  <si>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</si>
  <si>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</si>
  <si>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</si>
  <si>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</si>
  <si>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</si>
  <si>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</si>
  <si>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</si>
  <si>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</si>
  <si>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</si>
  <si>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</si>
  <si>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</si>
  <si>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</si>
  <si>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</si>
  <si>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</si>
  <si>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</si>
  <si>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</si>
  <si>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</si>
  <si>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</si>
  <si>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</si>
  <si>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</si>
  <si>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</si>
  <si>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</si>
  <si>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</si>
  <si>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</si>
  <si>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</si>
  <si>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</si>
  <si>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</si>
  <si>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</si>
  <si>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</si>
  <si>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</si>
  <si>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</si>
  <si>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</si>
  <si>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</si>
  <si>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</si>
  <si>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</si>
  <si>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</si>
  <si>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</si>
  <si>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</si>
  <si>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</si>
  <si>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</si>
  <si>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</si>
  <si>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</si>
  <si>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</si>
  <si>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</si>
  <si>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</si>
  <si>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</si>
  <si>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</si>
  <si>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</si>
  <si>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</si>
  <si>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</si>
  <si>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</si>
  <si>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</si>
  <si>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</si>
  <si>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</si>
  <si>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</si>
  <si>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</si>
  <si>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</si>
  <si>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</si>
  <si>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</si>
  <si>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</si>
  <si>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</si>
  <si>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</si>
  <si>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</si>
  <si>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</si>
  <si>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</si>
  <si>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</si>
  <si>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</si>
  <si>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</si>
  <si>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</si>
  <si>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</si>
  <si>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</si>
  <si>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</si>
  <si>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</si>
  <si>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</si>
  <si>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</si>
  <si>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</si>
  <si>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</si>
  <si>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</si>
  <si>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</si>
  <si>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</si>
  <si>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</si>
  <si>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</si>
  <si>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</si>
  <si>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</si>
  <si>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</si>
  <si>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</si>
  <si>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</si>
  <si>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</si>
  <si>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</si>
  <si>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</si>
  <si>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</si>
  <si>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</si>
  <si>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</si>
  <si>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</si>
  <si>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</si>
  <si>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</si>
  <si>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</si>
  <si>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</si>
  <si>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</si>
  <si>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</si>
  <si>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</si>
  <si>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</si>
  <si>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</si>
  <si>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</si>
  <si>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</si>
  <si>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</si>
  <si>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</si>
  <si>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</si>
  <si>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</si>
  <si>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</si>
  <si>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</si>
  <si>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</si>
  <si>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</si>
  <si>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</si>
  <si>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</si>
  <si>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</si>
  <si>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</si>
  <si>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</si>
  <si>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</si>
  <si>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</si>
  <si>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</si>
  <si>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</si>
  <si>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</si>
  <si>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</si>
  <si>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</si>
  <si>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</si>
  <si>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</si>
  <si>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</si>
  <si>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</si>
  <si>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</si>
  <si>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</si>
  <si>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</si>
  <si>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</si>
  <si>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</si>
  <si>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</si>
  <si>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</si>
  <si>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</si>
  <si>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</si>
  <si>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</si>
  <si>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</si>
  <si>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</si>
  <si>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</si>
  <si>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</si>
  <si>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</si>
  <si>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</si>
  <si>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</si>
  <si>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</si>
  <si>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</si>
  <si>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</si>
  <si>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</si>
  <si>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</si>
  <si>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</si>
  <si>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</si>
  <si>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</si>
  <si>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</si>
  <si>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</si>
  <si>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</si>
  <si>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</si>
  <si>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</si>
  <si>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</si>
  <si>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</si>
  <si>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</si>
  <si>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</si>
  <si>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</si>
  <si>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</si>
  <si>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</si>
  <si>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</si>
  <si>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</si>
  <si>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</si>
  <si>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</si>
  <si>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</si>
  <si>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</si>
  <si>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</si>
  <si>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</si>
  <si>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</si>
  <si>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</si>
  <si>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</si>
  <si>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</si>
  <si>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</si>
  <si>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</si>
  <si>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</si>
  <si>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</si>
  <si>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</si>
  <si>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</si>
  <si>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</si>
  <si>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</si>
  <si>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</si>
  <si>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</si>
  <si>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</si>
  <si>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</si>
  <si>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</si>
  <si>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</si>
  <si>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</si>
  <si>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</si>
  <si>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</si>
  <si>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</si>
  <si>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</si>
  <si>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</si>
  <si>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</si>
  <si>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</si>
  <si>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</si>
  <si>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</si>
  <si>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</si>
  <si>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</si>
  <si>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</si>
  <si>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</si>
  <si>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</si>
  <si>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</si>
  <si>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</si>
  <si>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</si>
  <si>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</si>
  <si>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</si>
  <si>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</si>
  <si>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</si>
  <si>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</si>
  <si>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</si>
  <si>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</si>
  <si>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</si>
  <si>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</si>
  <si>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</si>
  <si>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</si>
  <si>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</si>
  <si>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</si>
  <si>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</si>
  <si>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</si>
  <si>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</si>
  <si>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</si>
  <si>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</si>
  <si>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</si>
  <si>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</si>
  <si>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</si>
  <si>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</si>
  <si>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</si>
  <si>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</si>
  <si>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</si>
  <si>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</si>
  <si>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</si>
  <si>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</si>
  <si>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</si>
  <si>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</si>
  <si>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</si>
  <si>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</si>
  <si>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</si>
  <si>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</si>
  <si>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</si>
  <si>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</si>
  <si>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</si>
  <si>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</si>
  <si>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</si>
  <si>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</si>
  <si>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</si>
  <si>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</si>
  <si>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</si>
  <si>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</si>
  <si>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</si>
  <si>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</si>
  <si>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</si>
  <si>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</si>
  <si>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</si>
  <si>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</si>
  <si>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</si>
  <si>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</si>
  <si>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</si>
  <si>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</si>
  <si>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</si>
  <si>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</si>
  <si>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</si>
  <si>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</si>
  <si>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</si>
  <si>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</si>
  <si>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</si>
  <si>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</si>
  <si>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</si>
  <si>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</si>
  <si>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</si>
  <si>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</si>
  <si>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</si>
  <si>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</si>
  <si>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</si>
  <si>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</si>
  <si>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</si>
  <si>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</si>
  <si>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</si>
  <si>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</si>
  <si>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</si>
  <si>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</si>
  <si>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</si>
  <si>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</si>
  <si>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</si>
  <si>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</si>
  <si>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</si>
  <si>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</si>
  <si>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</si>
  <si>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</si>
  <si>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</si>
  <si>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</si>
  <si>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</si>
  <si>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</si>
  <si>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</si>
  <si>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</si>
  <si>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</si>
  <si>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</si>
  <si>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</si>
  <si>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</si>
  <si>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</si>
  <si>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</si>
  <si>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</si>
  <si>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</si>
  <si>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</si>
  <si>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</si>
  <si>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</si>
  <si>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</si>
  <si>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</si>
  <si>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</si>
  <si>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</si>
  <si>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</si>
  <si>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</si>
  <si>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</si>
  <si>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</si>
  <si>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</si>
  <si>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</si>
  <si>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</si>
  <si>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</si>
  <si>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</si>
  <si>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</si>
  <si>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</si>
  <si>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</si>
  <si>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</si>
  <si>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</si>
  <si>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</si>
  <si>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</si>
  <si>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</si>
  <si>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</si>
  <si>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</si>
  <si>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</si>
  <si>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</si>
  <si>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</si>
  <si>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</si>
  <si>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</si>
  <si>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</si>
  <si>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</si>
  <si>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</si>
  <si>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</si>
  <si>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</si>
  <si>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</si>
  <si>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</si>
  <si>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</si>
  <si>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</si>
  <si>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</si>
  <si>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</si>
  <si>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</si>
  <si>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</si>
  <si>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</si>
  <si>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</si>
  <si>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</si>
  <si>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</si>
  <si>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</si>
  <si>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</si>
  <si>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</si>
  <si>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</si>
  <si>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</si>
  <si>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</si>
  <si>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</si>
  <si>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</si>
  <si>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</si>
  <si>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</si>
  <si>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</si>
  <si>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</si>
  <si>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</si>
  <si>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</si>
  <si>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</si>
  <si>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</si>
  <si>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</si>
  <si>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</si>
  <si>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</si>
  <si>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</si>
  <si>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</si>
  <si>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</si>
  <si>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</si>
  <si>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</si>
  <si>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</si>
  <si>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</si>
  <si>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</si>
  <si>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</si>
  <si>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</si>
  <si>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</si>
  <si>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</si>
  <si>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</si>
  <si>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</si>
  <si>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</si>
  <si>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</si>
  <si>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</si>
  <si>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</si>
  <si>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</si>
  <si>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</si>
  <si>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</si>
  <si>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</si>
  <si>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</si>
  <si>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</si>
  <si>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</si>
  <si>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</si>
  <si>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</si>
  <si>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</si>
  <si>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</si>
  <si>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</si>
  <si>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</si>
  <si>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</si>
  <si>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</si>
  <si>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</si>
  <si>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</si>
  <si>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</si>
  <si>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</si>
  <si>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</si>
  <si>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</si>
  <si>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</si>
  <si>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</si>
  <si>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</si>
  <si>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</si>
  <si>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</si>
  <si>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</si>
  <si>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</si>
  <si>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</si>
  <si>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</si>
  <si>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</si>
  <si>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</si>
  <si>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</si>
  <si>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</si>
  <si>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</si>
  <si>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</si>
  <si>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</si>
  <si>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</si>
  <si>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</si>
  <si>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</si>
  <si>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</si>
  <si>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</si>
  <si>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</si>
  <si>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</si>
  <si>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</si>
  <si>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</si>
  <si>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</si>
  <si>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</si>
  <si>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</si>
  <si>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</si>
  <si>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</si>
  <si>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</si>
  <si>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</si>
  <si>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</si>
  <si>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</si>
  <si>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</si>
  <si>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</si>
  <si>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</si>
  <si>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</si>
  <si>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</si>
  <si>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</si>
  <si>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</si>
  <si>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</si>
  <si>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</si>
  <si>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</si>
  <si>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</si>
  <si>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</si>
  <si>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</si>
  <si>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</si>
  <si>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</si>
  <si>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</si>
  <si>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</si>
  <si>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</si>
  <si>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</si>
  <si>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</si>
  <si>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</si>
  <si>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</si>
  <si>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</si>
  <si>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</si>
  <si>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</si>
  <si>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</si>
  <si>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</si>
  <si>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</si>
  <si>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</si>
  <si>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</si>
  <si>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</si>
  <si>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</si>
  <si>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</si>
  <si>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</si>
  <si>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</si>
  <si>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</si>
  <si>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</si>
  <si>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</si>
  <si>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</si>
  <si>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</si>
  <si>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</si>
  <si>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</si>
  <si>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</si>
  <si>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</si>
  <si>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</si>
  <si>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</si>
  <si>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</si>
  <si>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</si>
  <si>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</si>
  <si>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</si>
  <si>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</si>
  <si>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</si>
  <si>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</si>
  <si>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</si>
  <si>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</si>
  <si>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</si>
  <si>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</si>
  <si>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</si>
  <si>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</si>
  <si>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</si>
  <si>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</si>
  <si>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</si>
  <si>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</si>
  <si>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</si>
  <si>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</si>
  <si>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</si>
  <si>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</si>
  <si>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</si>
  <si>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</si>
  <si>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</si>
  <si>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</si>
  <si>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</si>
  <si>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</si>
  <si>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</si>
  <si>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</si>
  <si>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</si>
  <si>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</si>
  <si>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</si>
  <si>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</si>
  <si>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</si>
  <si>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</si>
  <si>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</si>
  <si>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</si>
  <si>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</si>
  <si>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</si>
  <si>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</si>
  <si>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</si>
  <si>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</si>
  <si>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</si>
  <si>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</si>
  <si>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</si>
  <si>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</si>
  <si>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</si>
  <si>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</si>
  <si>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</si>
  <si>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</si>
  <si>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</si>
  <si>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</si>
  <si>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</si>
  <si>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</si>
  <si>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</si>
  <si>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</si>
  <si>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</si>
  <si>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</si>
  <si>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</si>
  <si>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</si>
  <si>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</si>
  <si>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</si>
  <si>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</si>
  <si>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</si>
  <si>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</si>
  <si>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</si>
  <si>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</si>
  <si>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</si>
  <si>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</si>
  <si>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</si>
  <si>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</si>
  <si>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</si>
  <si>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</si>
  <si>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</si>
  <si>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</si>
  <si>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</si>
  <si>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</si>
  <si>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</si>
  <si>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</si>
  <si>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</si>
  <si>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</si>
  <si>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</si>
  <si>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</si>
  <si>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</si>
  <si>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</si>
  <si>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</si>
  <si>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</si>
  <si>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</si>
  <si>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</si>
  <si>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</si>
  <si>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</si>
  <si>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</si>
  <si>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</si>
  <si>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</si>
  <si>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</si>
  <si>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</si>
  <si>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</si>
  <si>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</si>
  <si>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</si>
  <si>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</si>
  <si>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</si>
  <si>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</si>
  <si>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</si>
  <si>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</si>
  <si>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</si>
  <si>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</si>
  <si>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</si>
  <si>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</si>
  <si>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</si>
  <si>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</si>
  <si>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</si>
  <si>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</si>
  <si>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</si>
  <si>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</si>
  <si>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</si>
  <si>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</si>
  <si>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</si>
  <si>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</si>
  <si>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</si>
  <si>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</si>
  <si>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</si>
  <si>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</si>
  <si>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</si>
  <si>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</si>
  <si>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</si>
  <si>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</si>
  <si>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</si>
  <si>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</si>
  <si>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</si>
  <si>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</si>
  <si>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</si>
  <si>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</si>
  <si>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</si>
  <si>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</si>
  <si>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</si>
  <si>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</si>
  <si>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</si>
  <si>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</si>
  <si>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</si>
  <si>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</si>
  <si>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</si>
  <si>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</si>
  <si>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</si>
  <si>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</si>
  <si>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</si>
  <si>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</si>
  <si>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</si>
  <si>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</si>
  <si>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</si>
  <si>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</si>
  <si>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</si>
  <si>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</si>
  <si>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</si>
  <si>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</si>
  <si>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</si>
  <si>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</si>
  <si>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</si>
  <si>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</si>
  <si>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</si>
  <si>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</si>
  <si>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</si>
  <si>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</si>
  <si>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</si>
  <si>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</si>
  <si>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</si>
  <si>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</si>
  <si>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</si>
  <si>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</si>
  <si>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</si>
  <si>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</si>
  <si>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</si>
  <si>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</si>
  <si>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</si>
  <si>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</si>
  <si>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</si>
  <si>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</si>
  <si>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</si>
  <si>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</si>
  <si>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</si>
  <si>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</si>
  <si>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</si>
  <si>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</si>
  <si>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</si>
  <si>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</si>
  <si>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</si>
  <si>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</si>
  <si>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</si>
  <si>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</si>
  <si>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</si>
  <si>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</si>
  <si>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</si>
  <si>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</si>
  <si>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</si>
  <si>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</si>
  <si>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</si>
  <si>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</si>
  <si>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</si>
  <si>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</si>
  <si>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</si>
  <si>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</si>
  <si>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</si>
  <si>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</si>
  <si>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</si>
  <si>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</si>
  <si>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</si>
  <si>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</si>
  <si>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</si>
  <si>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</si>
  <si>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</si>
  <si>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</si>
  <si>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</si>
  <si>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</si>
  <si>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</si>
  <si>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</si>
  <si>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</si>
  <si>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</si>
  <si>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</si>
  <si>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</si>
  <si>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</si>
  <si>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</si>
  <si>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</si>
  <si>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</si>
  <si>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</si>
  <si>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</si>
  <si>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</si>
  <si>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</si>
  <si>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</si>
  <si>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</si>
  <si>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</si>
  <si>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</si>
  <si>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</si>
  <si>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</si>
  <si>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</si>
  <si>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</si>
  <si>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</si>
  <si>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</si>
  <si>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</si>
  <si>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</si>
  <si>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</si>
  <si>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</si>
  <si>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</si>
  <si>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</si>
  <si>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</si>
  <si>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</si>
  <si>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</si>
  <si>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</si>
  <si>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</si>
  <si>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</si>
  <si>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</si>
  <si>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</si>
  <si>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</si>
  <si>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</si>
  <si>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</si>
  <si>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</si>
  <si>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</si>
  <si>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</si>
  <si>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</si>
  <si>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</si>
  <si>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</si>
  <si>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</si>
  <si>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</si>
  <si>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</si>
  <si>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</si>
  <si>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</si>
  <si>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</si>
  <si>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</si>
  <si>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</si>
  <si>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</si>
  <si>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</si>
  <si>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</si>
  <si>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</si>
  <si>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</si>
  <si>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</si>
  <si>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</si>
  <si>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</si>
  <si>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</si>
  <si>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</si>
  <si>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</si>
  <si>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</si>
  <si>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</si>
  <si>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</si>
  <si>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</si>
  <si>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</si>
  <si>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</si>
  <si>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</si>
  <si>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</si>
  <si>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</si>
  <si>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</si>
  <si>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</si>
  <si>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</si>
  <si>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</si>
  <si>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</si>
  <si>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</si>
  <si>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</si>
  <si>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</si>
  <si>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</si>
  <si>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</si>
  <si>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</si>
  <si>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</si>
  <si>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</si>
  <si>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</si>
  <si>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</si>
  <si>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</si>
  <si>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</si>
  <si>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</si>
  <si>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</si>
  <si>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</si>
  <si>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</si>
  <si>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</si>
  <si>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</si>
  <si>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</si>
  <si>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</si>
  <si>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</si>
  <si>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</si>
  <si>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</si>
  <si>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</si>
  <si>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</si>
  <si>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</si>
  <si>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</si>
  <si>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</si>
  <si>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</si>
  <si>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</si>
  <si>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</si>
  <si>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</si>
  <si>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</si>
  <si>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</si>
  <si>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</si>
  <si>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</si>
  <si>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</si>
  <si>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</si>
  <si>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</si>
  <si>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</si>
  <si>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</si>
  <si>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</si>
  <si>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</si>
  <si>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</si>
  <si>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</si>
  <si>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</si>
  <si>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</si>
  <si>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</si>
  <si>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</si>
  <si>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</si>
  <si>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</si>
  <si>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</si>
  <si>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</si>
  <si>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</si>
  <si>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</si>
  <si>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</si>
  <si>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</si>
  <si>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</si>
  <si>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</si>
  <si>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</si>
  <si>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</si>
  <si>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</si>
  <si>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</si>
  <si>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</si>
  <si>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</si>
  <si>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</si>
  <si>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</si>
  <si>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</si>
  <si>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</si>
  <si>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</si>
  <si>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</si>
  <si>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</si>
  <si>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</si>
  <si>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</si>
  <si>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</si>
  <si>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</si>
  <si>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</si>
  <si>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</si>
  <si>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</si>
  <si>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</si>
  <si>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</si>
  <si>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</si>
  <si>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</si>
  <si>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</si>
  <si>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</si>
  <si>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</si>
  <si>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</si>
  <si>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</si>
  <si>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</si>
  <si>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</si>
  <si>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</si>
  <si>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</si>
  <si>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</si>
  <si>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</si>
  <si>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</si>
  <si>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</si>
  <si>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</si>
  <si>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</si>
  <si>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</si>
  <si>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</si>
  <si>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</si>
  <si>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</si>
  <si>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</si>
  <si>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</si>
  <si>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</si>
  <si>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</si>
  <si>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</si>
  <si>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</si>
  <si>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</si>
  <si>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</si>
  <si>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</si>
  <si>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</si>
  <si>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</si>
  <si>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</si>
  <si>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</si>
  <si>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</si>
  <si>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</si>
  <si>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</si>
  <si>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</si>
  <si>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</si>
  <si>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</si>
  <si>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</si>
  <si>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</si>
  <si>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</si>
  <si>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</si>
  <si>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</si>
  <si>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</si>
  <si>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</si>
  <si>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</si>
  <si>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</si>
  <si>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</si>
  <si>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</si>
  <si>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</si>
  <si>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</si>
  <si>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</si>
  <si>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</si>
  <si>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</si>
  <si>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</si>
  <si>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</si>
  <si>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</si>
  <si>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</si>
  <si>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</si>
  <si>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</si>
  <si>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</si>
  <si>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</si>
  <si>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</si>
  <si>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</si>
  <si>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</si>
  <si>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</si>
  <si>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</si>
  <si>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</si>
  <si>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</si>
  <si>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</si>
  <si>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</si>
  <si>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</si>
  <si>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</si>
  <si>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</si>
  <si>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</si>
  <si>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</si>
  <si>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</si>
  <si>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</si>
  <si>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</si>
  <si>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</si>
  <si>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</si>
  <si>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</si>
  <si>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</si>
  <si>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</si>
  <si>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</si>
  <si>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</si>
  <si>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</si>
  <si>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</si>
  <si>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</si>
  <si>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</si>
  <si>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</si>
  <si>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</si>
  <si>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</si>
  <si>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</si>
  <si>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</si>
  <si>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</si>
  <si>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</si>
  <si>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</si>
  <si>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</si>
  <si>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</si>
  <si>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</si>
  <si>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</si>
  <si>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</si>
  <si>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</si>
  <si>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</si>
  <si>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</si>
  <si>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</si>
  <si>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</si>
  <si>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</si>
  <si>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</si>
  <si>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</si>
  <si>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</si>
  <si>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</si>
  <si>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</si>
  <si>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</si>
  <si>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</si>
  <si>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</si>
  <si>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</si>
  <si>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</si>
  <si>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</si>
  <si>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</si>
  <si>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</si>
  <si>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</si>
  <si>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</si>
  <si>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</si>
  <si>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</si>
  <si>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</si>
  <si>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</si>
  <si>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</si>
  <si>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</si>
  <si>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</si>
  <si>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</si>
  <si>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</si>
  <si>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</si>
  <si>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</si>
  <si>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</si>
  <si>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</si>
  <si>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</si>
  <si>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</si>
  <si>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</si>
  <si>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</si>
  <si>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</si>
  <si>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</si>
  <si>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</si>
  <si>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</si>
  <si>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</si>
  <si>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</si>
  <si>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</si>
  <si>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</si>
  <si>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</si>
  <si>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</si>
  <si>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</si>
  <si>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</si>
  <si>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</si>
  <si>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</si>
  <si>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</si>
  <si>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</si>
  <si>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</si>
  <si>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</si>
  <si>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</si>
  <si>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</si>
  <si>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</si>
  <si>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</si>
  <si>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</si>
  <si>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</si>
  <si>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</si>
  <si>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</si>
  <si>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</si>
  <si>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</si>
  <si>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</si>
  <si>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</si>
  <si>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</si>
  <si>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</si>
  <si>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</si>
  <si>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</si>
  <si>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</si>
  <si>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</si>
  <si>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</si>
  <si>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</si>
  <si>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</si>
  <si>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</si>
  <si>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</si>
  <si>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</si>
  <si>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</si>
  <si>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</si>
  <si>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</si>
  <si>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</si>
  <si>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</si>
  <si>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</si>
  <si>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</si>
  <si>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</si>
  <si>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</si>
  <si>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</si>
  <si>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</si>
  <si>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</si>
  <si>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</si>
  <si>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</si>
  <si>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</si>
  <si>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</si>
  <si>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</si>
  <si>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</si>
  <si>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</si>
  <si>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</si>
  <si>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</si>
  <si>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</si>
  <si>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</si>
  <si>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</si>
  <si>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</si>
  <si>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</si>
  <si>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</si>
  <si>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</si>
  <si>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</si>
  <si>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</si>
  <si>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</si>
  <si>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</si>
  <si>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</si>
  <si>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</si>
  <si>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</si>
  <si>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</si>
  <si>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</si>
  <si>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</si>
  <si>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</si>
  <si>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</si>
  <si>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</si>
  <si>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</si>
  <si>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</si>
  <si>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</si>
  <si>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</si>
  <si>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</si>
  <si>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</si>
  <si>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</si>
  <si>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</si>
  <si>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</si>
  <si>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</si>
  <si>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</si>
  <si>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</si>
  <si>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</si>
  <si>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</si>
  <si>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</si>
  <si>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</si>
  <si>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</si>
  <si>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</si>
  <si>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</si>
  <si>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</si>
  <si>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</si>
  <si>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</si>
  <si>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</si>
  <si>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</si>
  <si>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</si>
  <si>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</si>
  <si>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</si>
  <si>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</si>
  <si>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</si>
  <si>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</si>
  <si>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</si>
  <si>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</si>
  <si>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</si>
  <si>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</si>
  <si>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</si>
  <si>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</si>
  <si>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</si>
  <si>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</si>
  <si>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</si>
  <si>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</si>
  <si>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</si>
  <si>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</si>
  <si>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</si>
  <si>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</si>
  <si>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</si>
  <si>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</si>
  <si>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</si>
  <si>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</si>
  <si>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</si>
  <si>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</si>
  <si>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</si>
  <si>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</si>
  <si>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</si>
  <si>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</si>
  <si>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</si>
  <si>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</si>
  <si>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</si>
  <si>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</si>
  <si>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</si>
  <si>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</si>
  <si>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</si>
  <si>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</si>
  <si>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</si>
  <si>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</si>
  <si>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</si>
  <si>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</si>
  <si>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</si>
  <si>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</si>
  <si>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</si>
  <si>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</si>
  <si>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</si>
  <si>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</si>
  <si>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</si>
  <si>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</si>
  <si>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</si>
  <si>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</si>
  <si>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</si>
  <si>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</si>
  <si>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</si>
  <si>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</si>
  <si>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</si>
  <si>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</si>
  <si>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</si>
  <si>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</si>
  <si>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</si>
  <si>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</si>
  <si>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</si>
  <si>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</si>
  <si>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</si>
  <si>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</si>
  <si>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</si>
  <si>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</si>
  <si>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</si>
  <si>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</si>
  <si>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</si>
  <si>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</si>
  <si>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</si>
  <si>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</si>
  <si>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</si>
  <si>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</si>
  <si>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</si>
  <si>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</si>
  <si>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</si>
  <si>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</si>
  <si>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</si>
  <si>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</si>
  <si>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</si>
  <si>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</si>
  <si>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</si>
  <si>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</si>
  <si>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</si>
  <si>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</si>
  <si>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</si>
  <si>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</si>
  <si>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</si>
  <si>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</si>
  <si>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</si>
  <si>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</si>
  <si>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</si>
  <si>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</si>
  <si>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</si>
  <si>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</si>
  <si>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</si>
  <si>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</si>
  <si>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</si>
  <si>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</si>
  <si>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</si>
  <si>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</si>
  <si>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</si>
  <si>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</si>
  <si>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</si>
  <si>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</si>
  <si>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</si>
  <si>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</si>
  <si>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</si>
  <si>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</si>
  <si>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</si>
  <si>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</si>
  <si>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</si>
  <si>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</si>
  <si>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</si>
  <si>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</si>
  <si>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</si>
  <si>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</si>
  <si>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</si>
  <si>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</si>
  <si>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</si>
  <si>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</si>
  <si>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</si>
  <si>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</si>
  <si>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</si>
  <si>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</si>
  <si>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</si>
  <si>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</si>
  <si>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</si>
  <si>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</si>
  <si>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</si>
  <si>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</si>
  <si>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</si>
  <si>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</si>
  <si>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</si>
  <si>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</si>
  <si>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</si>
  <si>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</si>
  <si>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</si>
  <si>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</si>
  <si>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</si>
  <si>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</si>
  <si>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</si>
  <si>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</si>
  <si>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</si>
  <si>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</si>
  <si>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</si>
  <si>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</si>
  <si>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</si>
  <si>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</si>
  <si>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</si>
  <si>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</si>
  <si>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</si>
  <si>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</si>
  <si>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</si>
  <si>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</si>
  <si>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</si>
  <si>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</si>
  <si>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</si>
  <si>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</si>
  <si>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</si>
  <si>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</si>
  <si>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</si>
  <si>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</si>
  <si>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</si>
  <si>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</si>
  <si>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</si>
  <si>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</si>
  <si>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</si>
  <si>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</si>
  <si>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</si>
  <si>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</si>
  <si>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</si>
  <si>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</si>
  <si>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</si>
  <si>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</si>
  <si>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</si>
  <si>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</si>
  <si>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</si>
  <si>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</si>
  <si>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</si>
  <si>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</si>
  <si>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</si>
  <si>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</si>
  <si>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</si>
  <si>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</si>
  <si>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</si>
  <si>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</si>
  <si>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</si>
  <si>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</si>
  <si>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</si>
  <si>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</si>
  <si>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</si>
  <si>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</si>
  <si>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</si>
  <si>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</si>
  <si>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</si>
  <si>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</si>
  <si>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</si>
  <si>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</si>
  <si>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</si>
  <si>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</si>
  <si>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</si>
  <si>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</si>
  <si>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</si>
  <si>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</si>
  <si>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</si>
  <si>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</si>
  <si>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</si>
  <si>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</si>
  <si>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</si>
  <si>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</si>
  <si>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</si>
  <si>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</si>
  <si>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</si>
  <si>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</si>
  <si>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</si>
  <si>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</si>
  <si>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</si>
  <si>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</si>
  <si>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</si>
  <si>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</si>
  <si>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</si>
  <si>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</si>
  <si>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</si>
  <si>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</si>
  <si>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</si>
  <si>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</si>
  <si>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</si>
  <si>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</si>
  <si>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</si>
  <si>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</si>
  <si>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</si>
  <si>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</si>
  <si>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</si>
  <si>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</si>
  <si>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</si>
  <si>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</si>
  <si>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</si>
  <si>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</si>
  <si>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</si>
  <si>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</si>
  <si>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</si>
  <si>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</si>
  <si>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</si>
  <si>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</si>
  <si>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</si>
  <si>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</si>
  <si>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</si>
  <si>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</si>
  <si>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</si>
  <si>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</si>
  <si>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</si>
  <si>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</si>
  <si>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</si>
  <si>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</si>
  <si>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</si>
  <si>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</si>
  <si>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</si>
  <si>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</si>
  <si>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</si>
  <si>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</si>
  <si>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</si>
  <si>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</si>
  <si>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</si>
  <si>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</si>
  <si>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</si>
  <si>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</si>
  <si>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</si>
  <si>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</si>
  <si>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</si>
  <si>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</si>
  <si>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</si>
  <si>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</si>
  <si>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</si>
  <si>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</si>
  <si>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</si>
  <si>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</si>
  <si>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</si>
  <si>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</si>
  <si>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</si>
  <si>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</si>
  <si>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</si>
  <si>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</si>
  <si>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</si>
  <si>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</si>
  <si>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</si>
  <si>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</si>
  <si>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</si>
  <si>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</si>
  <si>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</si>
  <si>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</si>
  <si>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</si>
  <si>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</si>
  <si>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</si>
  <si>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</si>
  <si>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</si>
  <si>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</si>
  <si>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</si>
  <si>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</si>
  <si>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</si>
  <si>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</si>
  <si>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</si>
  <si>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</si>
  <si>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</si>
  <si>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</si>
  <si>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</si>
  <si>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</si>
  <si>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</si>
  <si>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</si>
  <si>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</si>
  <si>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</si>
  <si>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</si>
  <si>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</si>
  <si>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</si>
  <si>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</si>
  <si>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</si>
  <si>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</si>
  <si>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</si>
  <si>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</si>
  <si>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</si>
  <si>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</si>
  <si>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</si>
  <si>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</si>
  <si>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</si>
  <si>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</si>
  <si>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</si>
  <si>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</si>
  <si>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</si>
  <si>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</si>
  <si>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</si>
  <si>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</si>
  <si>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</si>
  <si>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</si>
  <si>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</si>
  <si>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</si>
  <si>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</si>
  <si>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</si>
  <si>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</si>
  <si>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</si>
  <si>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</si>
  <si>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</si>
  <si>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</si>
  <si>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</si>
  <si>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</si>
  <si>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</si>
  <si>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</si>
  <si>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</si>
  <si>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</si>
  <si>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</si>
  <si>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</si>
  <si>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</si>
  <si>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</si>
  <si>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</si>
  <si>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</si>
  <si>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</si>
  <si>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</si>
  <si>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</si>
  <si>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</si>
  <si>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</si>
  <si>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</si>
  <si>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</si>
  <si>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</si>
  <si>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</si>
  <si>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</si>
  <si>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</si>
  <si>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</si>
  <si>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</si>
  <si>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</si>
  <si>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</si>
  <si>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</si>
  <si>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</si>
  <si>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</si>
  <si>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</si>
  <si>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</si>
  <si>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</si>
  <si>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</si>
  <si>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</si>
  <si>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</si>
  <si>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</si>
  <si>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</si>
  <si>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</si>
  <si>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</si>
  <si>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</si>
  <si>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</si>
  <si>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</si>
  <si>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</si>
  <si>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</si>
  <si>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</si>
  <si>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</si>
  <si>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</si>
  <si>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</si>
  <si>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</si>
  <si>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</si>
  <si>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</si>
  <si>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</si>
  <si>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</si>
  <si>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</si>
  <si>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</si>
  <si>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</si>
  <si>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</si>
  <si>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</si>
  <si>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</si>
  <si>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</si>
  <si>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</si>
  <si>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</si>
  <si>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</si>
  <si>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</si>
  <si>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</si>
  <si>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</si>
  <si>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</si>
  <si>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</si>
  <si>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</si>
  <si>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</si>
  <si>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</si>
  <si>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</si>
  <si>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</si>
  <si>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</si>
  <si>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</si>
  <si>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</si>
  <si>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</si>
  <si>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</si>
  <si>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</si>
  <si>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</si>
  <si>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</si>
  <si>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</si>
  <si>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</si>
  <si>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</si>
  <si>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</si>
  <si>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</si>
  <si>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</si>
  <si>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</si>
  <si>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</si>
  <si>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</si>
  <si>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</si>
  <si>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</si>
  <si>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</si>
  <si>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</si>
  <si>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</si>
  <si>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</si>
  <si>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</si>
  <si>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</si>
  <si>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</si>
  <si>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</si>
  <si>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</si>
  <si>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</si>
  <si>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</si>
  <si>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</si>
  <si>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</si>
  <si>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</si>
  <si>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</si>
  <si>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</si>
  <si>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</si>
  <si>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</si>
  <si>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</si>
  <si>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</si>
  <si>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</si>
  <si>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</si>
  <si>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</si>
  <si>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</si>
  <si>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</si>
  <si>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</si>
  <si>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</si>
  <si>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</si>
  <si>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</si>
  <si>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</si>
  <si>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</si>
  <si>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</si>
  <si>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</si>
  <si>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</si>
  <si>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</si>
  <si>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</si>
  <si>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</si>
  <si>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</si>
  <si>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</si>
  <si>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</si>
  <si>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</si>
  <si>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</si>
  <si>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</si>
  <si>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</si>
  <si>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</si>
  <si>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</si>
  <si>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</si>
  <si>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</si>
  <si>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</si>
  <si>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</si>
  <si>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</si>
  <si>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</si>
  <si>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</si>
  <si>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</si>
  <si>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</si>
  <si>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</si>
  <si>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</si>
  <si>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</si>
  <si>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</si>
  <si>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</si>
  <si>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</si>
  <si>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</si>
  <si>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</si>
  <si>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</si>
  <si>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</si>
  <si>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</si>
  <si>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</si>
  <si>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</si>
  <si>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</si>
  <si>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</si>
  <si>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</si>
  <si>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</si>
  <si>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</si>
  <si>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</si>
  <si>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</si>
  <si>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</si>
  <si>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</si>
  <si>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</si>
  <si>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</si>
  <si>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</si>
  <si>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</si>
  <si>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</si>
  <si>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</si>
  <si>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</si>
  <si>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</si>
  <si>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</si>
  <si>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</si>
  <si>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</si>
  <si>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</si>
  <si>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</si>
  <si>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</si>
  <si>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</si>
  <si>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</si>
  <si>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</si>
  <si>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</si>
  <si>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</si>
  <si>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</si>
  <si>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</si>
  <si>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</si>
  <si>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</si>
  <si>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</si>
  <si>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</si>
  <si>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</si>
  <si>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</si>
  <si>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</si>
  <si>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</si>
  <si>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</si>
  <si>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</si>
  <si>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</si>
  <si>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</si>
  <si>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</si>
  <si>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</si>
  <si>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</si>
  <si>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</si>
  <si>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</si>
  <si>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</si>
  <si>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</si>
  <si>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</si>
  <si>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</si>
  <si>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</si>
  <si>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</si>
  <si>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</si>
  <si>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</si>
  <si>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</si>
  <si>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</si>
  <si>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</si>
  <si>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</si>
  <si>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</si>
  <si>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</si>
  <si>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</si>
  <si>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</si>
  <si>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</si>
  <si>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</si>
  <si>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</si>
  <si>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</si>
  <si>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</si>
  <si>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</si>
  <si>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</si>
  <si>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</si>
  <si>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</si>
  <si>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</si>
  <si>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</si>
  <si>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</si>
  <si>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</si>
  <si>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</si>
  <si>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</si>
  <si>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</si>
  <si>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</si>
  <si>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</si>
  <si>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</si>
  <si>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</si>
  <si>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</si>
  <si>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</si>
  <si>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</si>
  <si>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</si>
  <si>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</si>
  <si>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</si>
  <si>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</si>
  <si>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</si>
  <si>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</si>
  <si>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</si>
  <si>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</si>
  <si>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</si>
  <si>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</si>
  <si>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</si>
  <si>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</si>
  <si>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</si>
  <si>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</si>
  <si>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</si>
  <si>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</si>
  <si>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</si>
  <si>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</si>
  <si>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</si>
  <si>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</si>
  <si>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</si>
  <si>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</si>
  <si>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</si>
  <si>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</si>
  <si>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</si>
  <si>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</si>
  <si>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</si>
  <si>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</si>
  <si>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</si>
  <si>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</si>
  <si>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</si>
  <si>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</si>
  <si>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</si>
  <si>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</si>
  <si>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</si>
  <si>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</si>
  <si>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</si>
  <si>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</si>
  <si>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</si>
  <si>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</si>
  <si>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</si>
  <si>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</si>
  <si>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</si>
  <si>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</si>
  <si>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</si>
  <si>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</si>
  <si>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</si>
  <si>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</si>
  <si>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</si>
  <si>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</si>
  <si>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</si>
  <si>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</si>
  <si>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</si>
  <si>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</si>
  <si>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</si>
  <si>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</si>
  <si>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</si>
  <si>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</si>
  <si>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</si>
  <si>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</si>
  <si>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</si>
  <si>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</si>
  <si>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</si>
  <si>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</si>
  <si>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</si>
  <si>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</si>
  <si>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</si>
  <si>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</si>
  <si>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</si>
  <si>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</si>
  <si>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</si>
  <si>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</si>
  <si>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</si>
  <si>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</si>
  <si>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</si>
  <si>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</si>
  <si>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</si>
  <si>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</si>
  <si>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</si>
  <si>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</si>
  <si>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</si>
  <si>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</si>
  <si>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</si>
  <si>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</si>
  <si>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</si>
  <si>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</si>
  <si>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</si>
  <si>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</si>
  <si>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</si>
  <si>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</si>
  <si>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</si>
  <si>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</si>
  <si>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</si>
  <si>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</si>
  <si>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</si>
  <si>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</si>
  <si>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</si>
  <si>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</si>
  <si>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</si>
  <si>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</si>
  <si>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</si>
  <si>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</si>
  <si>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</si>
  <si>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</si>
  <si>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</si>
  <si>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</si>
  <si>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</si>
  <si>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</si>
  <si>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</si>
  <si>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</si>
  <si>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</si>
  <si>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</si>
  <si>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</si>
  <si>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</si>
  <si>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</si>
  <si>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</si>
  <si>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</si>
  <si>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</si>
  <si>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</si>
  <si>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</si>
  <si>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</si>
  <si>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</si>
  <si>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</si>
  <si>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</si>
  <si>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</si>
  <si>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</si>
  <si>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</si>
  <si>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</si>
  <si>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</si>
  <si>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</si>
  <si>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</si>
  <si>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</si>
  <si>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</si>
  <si>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</si>
  <si>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</si>
  <si>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</si>
  <si>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</si>
  <si>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</si>
  <si>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</si>
  <si>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</si>
  <si>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</si>
  <si>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</si>
  <si>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</si>
  <si>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</si>
  <si>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</si>
  <si>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</si>
  <si>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</si>
  <si>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</si>
  <si>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</si>
  <si>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</si>
  <si>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</si>
  <si>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</si>
  <si>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</si>
  <si>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</si>
  <si>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</si>
  <si>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</si>
  <si>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</si>
  <si>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</si>
  <si>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</si>
  <si>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</si>
  <si>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</si>
  <si>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</si>
  <si>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</si>
  <si>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</si>
  <si>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</si>
  <si>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</si>
  <si>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</si>
  <si>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</si>
  <si>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</si>
  <si>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</si>
  <si>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</si>
  <si>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</si>
  <si>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</si>
  <si>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</si>
  <si>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</si>
  <si>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</si>
  <si>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</si>
  <si>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</si>
  <si>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</si>
  <si>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</si>
  <si>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</si>
  <si>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</si>
  <si>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</si>
  <si>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</si>
  <si>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</si>
  <si>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</si>
  <si>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</si>
  <si>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</si>
  <si>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</si>
  <si>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</si>
  <si>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</si>
  <si>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</si>
  <si>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</si>
  <si>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</si>
  <si>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</si>
  <si>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</si>
  <si>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</si>
  <si>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</si>
  <si>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</si>
  <si>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</si>
  <si>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</si>
  <si>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</si>
  <si>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</si>
  <si>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</si>
  <si>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</si>
  <si>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</si>
  <si>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</si>
  <si>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</si>
  <si>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</si>
  <si>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</si>
  <si>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</si>
  <si>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</si>
  <si>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</si>
  <si>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</si>
  <si>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</si>
  <si>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</si>
  <si>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</si>
  <si>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</si>
  <si>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</si>
  <si>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</si>
  <si>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</si>
  <si>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</si>
  <si>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</si>
  <si>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</si>
  <si>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</si>
  <si>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</si>
  <si>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</si>
  <si>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</si>
  <si>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</si>
  <si>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</si>
  <si>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</si>
  <si>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</si>
  <si>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</si>
  <si>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</si>
  <si>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</si>
  <si>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</si>
  <si>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</si>
  <si>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</si>
  <si>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</si>
  <si>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</si>
  <si>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</si>
  <si>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</si>
  <si>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</si>
  <si>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</si>
  <si>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</si>
  <si>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</si>
  <si>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</si>
  <si>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</si>
  <si>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</si>
  <si>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</si>
  <si>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</si>
  <si>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</si>
  <si>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</si>
  <si>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</si>
  <si>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</si>
  <si>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</si>
  <si>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</si>
  <si>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</si>
  <si>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</si>
  <si>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</si>
  <si>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</si>
  <si>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</si>
  <si>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</si>
  <si>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</si>
  <si>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</si>
  <si>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</si>
  <si>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</si>
  <si>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</si>
  <si>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</si>
  <si>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</si>
  <si>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</si>
  <si>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</si>
  <si>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</si>
  <si>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</si>
  <si>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</si>
  <si>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</si>
  <si>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</si>
  <si>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</si>
  <si>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</si>
  <si>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</si>
  <si>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</si>
  <si>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</si>
  <si>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</si>
  <si>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</si>
  <si>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</si>
  <si>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</si>
  <si>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</si>
  <si>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</si>
  <si>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</si>
  <si>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</si>
  <si>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</si>
  <si>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</si>
  <si>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</si>
  <si>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</si>
  <si>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</si>
  <si>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</si>
  <si>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</si>
  <si>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</si>
  <si>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</si>
  <si>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</si>
  <si>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</si>
  <si>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</si>
  <si>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</si>
  <si>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</si>
  <si>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</si>
  <si>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</si>
  <si>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</si>
  <si>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</si>
  <si>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</si>
  <si>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</si>
  <si>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</si>
  <si>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</si>
  <si>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</si>
  <si>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</si>
  <si>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</si>
  <si>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</si>
  <si>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</si>
  <si>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</si>
  <si>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</si>
  <si>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</si>
  <si>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</si>
  <si>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</si>
  <si>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</si>
  <si>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</si>
  <si>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</si>
  <si>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</si>
  <si>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</si>
  <si>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</si>
  <si>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</si>
  <si>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</si>
  <si>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</si>
  <si>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</si>
  <si>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</si>
  <si>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</si>
  <si>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</si>
  <si>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</si>
  <si>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</si>
  <si>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</si>
  <si>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</si>
  <si>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</si>
  <si>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</si>
  <si>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</si>
  <si>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</si>
  <si>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</si>
  <si>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</si>
  <si>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</si>
  <si>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</si>
  <si>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</si>
  <si>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</si>
  <si>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</si>
  <si>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</si>
  <si>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</si>
  <si>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</si>
  <si>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</si>
  <si>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</si>
  <si>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</si>
  <si>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</si>
  <si>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</si>
  <si>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</si>
  <si>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</si>
  <si>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</si>
  <si>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</si>
  <si>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</si>
  <si>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</si>
  <si>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</si>
  <si>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</si>
  <si>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</si>
  <si>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</si>
  <si>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</si>
  <si>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</si>
  <si>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</si>
  <si>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</si>
  <si>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</si>
  <si>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</si>
  <si>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</si>
  <si>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</si>
  <si>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</si>
  <si>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</si>
  <si>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</si>
  <si>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</si>
  <si>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</si>
  <si>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</si>
  <si>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</si>
  <si>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</si>
  <si>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</si>
  <si>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</si>
  <si>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</si>
  <si>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</si>
  <si>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</si>
  <si>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</si>
  <si>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</si>
  <si>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</si>
  <si>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</si>
  <si>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</si>
  <si>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</si>
  <si>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</si>
  <si>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</si>
  <si>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</si>
  <si>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</si>
  <si>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</si>
  <si>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</si>
  <si>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</si>
  <si>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</si>
  <si>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</si>
  <si>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</si>
  <si>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</si>
  <si>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</si>
  <si>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</si>
  <si>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</si>
  <si>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</si>
  <si>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</si>
  <si>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</si>
  <si>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</si>
  <si>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</si>
  <si>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</si>
  <si>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</si>
  <si>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</si>
  <si>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</si>
  <si>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</si>
  <si>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</si>
  <si>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</si>
  <si>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</si>
  <si>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</si>
  <si>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</si>
  <si>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</si>
  <si>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</si>
  <si>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</si>
  <si>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</si>
  <si>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</si>
  <si>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</si>
  <si>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</si>
  <si>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</si>
  <si>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</si>
  <si>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</si>
  <si>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</si>
  <si>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</si>
  <si>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</si>
  <si>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</si>
  <si>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</si>
  <si>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</si>
  <si>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</si>
  <si>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</si>
  <si>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</si>
  <si>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</si>
  <si>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</si>
  <si>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</si>
  <si>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</si>
  <si>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</si>
  <si>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</si>
  <si>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</si>
  <si>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</si>
  <si>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</si>
  <si>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</si>
  <si>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</si>
  <si>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</si>
  <si>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</si>
  <si>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</si>
  <si>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</si>
  <si>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</si>
  <si>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</si>
  <si>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</si>
  <si>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</si>
  <si>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</si>
  <si>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</si>
  <si>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</si>
  <si>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</si>
  <si>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</si>
  <si>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</si>
  <si>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</si>
  <si>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</si>
  <si>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</si>
  <si>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</si>
  <si>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</si>
  <si>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</si>
  <si>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</si>
  <si>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</si>
  <si>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</si>
  <si>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</si>
  <si>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</si>
  <si>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</si>
  <si>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</si>
  <si>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</si>
  <si>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</si>
  <si>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</si>
  <si>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</si>
  <si>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</si>
  <si>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</si>
  <si>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</si>
  <si>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</si>
  <si>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</si>
  <si>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</si>
  <si>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</si>
  <si>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</si>
  <si>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</si>
  <si>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</si>
  <si>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</si>
  <si>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</si>
  <si>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</si>
  <si>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</si>
  <si>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</si>
  <si>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</si>
  <si>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</si>
  <si>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</si>
  <si>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</si>
  <si>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</si>
  <si>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</si>
  <si>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</si>
  <si>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</si>
  <si>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</si>
  <si>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</si>
  <si>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</si>
  <si>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</si>
  <si>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</si>
  <si>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</si>
  <si>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</si>
  <si>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</si>
  <si>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</si>
  <si>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</si>
  <si>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</si>
  <si>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</si>
  <si>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</si>
  <si>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</si>
  <si>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</si>
  <si>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</si>
  <si>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</si>
  <si>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</si>
  <si>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</si>
  <si>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</si>
  <si>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</si>
  <si>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</si>
  <si>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</si>
  <si>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</si>
  <si>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</si>
  <si>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</si>
  <si>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</si>
  <si>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</si>
  <si>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</si>
  <si>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</si>
  <si>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</si>
  <si>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</si>
  <si>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</si>
  <si>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</si>
  <si>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</si>
  <si>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</si>
  <si>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</si>
  <si>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</si>
  <si>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</si>
  <si>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</si>
  <si>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</si>
  <si>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</si>
  <si>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</si>
  <si>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</si>
  <si>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</si>
  <si>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</si>
  <si>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</si>
  <si>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</si>
  <si>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</si>
  <si>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</si>
  <si>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</si>
  <si>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</si>
  <si>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</si>
  <si>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</si>
  <si>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</si>
  <si>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</si>
  <si>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</si>
  <si>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</si>
  <si>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</si>
  <si>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</si>
  <si>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</si>
  <si>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</si>
  <si>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</si>
  <si>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</si>
  <si>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</si>
  <si>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</si>
  <si>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</si>
  <si>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</si>
  <si>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</si>
  <si>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</si>
  <si>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</si>
  <si>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</si>
  <si>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</si>
  <si>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</si>
  <si>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</si>
  <si>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</si>
  <si>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</si>
  <si>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</si>
  <si>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</si>
  <si>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</si>
  <si>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</si>
  <si>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</si>
  <si>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</si>
  <si>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</si>
  <si>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</si>
  <si>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</si>
  <si>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</si>
  <si>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</si>
  <si>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</si>
  <si>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</si>
  <si>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</si>
  <si>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</si>
  <si>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</si>
  <si>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</si>
  <si>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</si>
  <si>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</si>
  <si>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</si>
  <si>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</si>
  <si>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</si>
  <si>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</si>
  <si>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</si>
  <si>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</si>
  <si>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</si>
  <si>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</si>
  <si>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</si>
  <si>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</si>
  <si>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</si>
  <si>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</si>
  <si>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</si>
  <si>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</si>
  <si>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</si>
  <si>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</si>
  <si>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</si>
  <si>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</si>
  <si>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</si>
  <si>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</si>
  <si>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</si>
  <si>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</si>
  <si>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</si>
  <si>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</si>
  <si>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</si>
  <si>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</si>
  <si>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</si>
  <si>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</si>
  <si>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</si>
  <si>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</si>
  <si>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</si>
  <si>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</si>
  <si>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</si>
  <si>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</si>
  <si>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</si>
  <si>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</si>
  <si>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</si>
  <si>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</si>
  <si>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</si>
  <si>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</si>
  <si>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</si>
  <si>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</si>
  <si>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</si>
  <si>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</si>
  <si>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</si>
  <si>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</si>
  <si>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</si>
  <si>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</si>
  <si>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</si>
  <si>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</si>
  <si>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</si>
  <si>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</si>
  <si>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</si>
  <si>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</si>
  <si>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</si>
  <si>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</si>
  <si>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</si>
  <si>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</si>
  <si>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</si>
  <si>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</si>
  <si>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</si>
  <si>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</si>
  <si>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</si>
  <si>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</si>
  <si>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</si>
  <si>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</si>
  <si>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</si>
  <si>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</si>
  <si>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</si>
  <si>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</si>
  <si>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</si>
  <si>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</si>
  <si>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</si>
  <si>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</si>
  <si>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</si>
  <si>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</si>
  <si>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</si>
  <si>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</si>
  <si>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</si>
  <si>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</si>
  <si>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</si>
  <si>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</si>
  <si>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</si>
  <si>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</si>
  <si>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</si>
  <si>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</si>
  <si>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</si>
  <si>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</si>
  <si>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</si>
  <si>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</si>
  <si>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</si>
  <si>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</si>
  <si>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</si>
  <si>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</si>
  <si>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</si>
  <si>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</si>
  <si>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</si>
  <si>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</si>
  <si>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</si>
  <si>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</si>
  <si>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</si>
  <si>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</si>
  <si>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</si>
  <si>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</si>
  <si>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</si>
  <si>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</si>
  <si>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</si>
  <si>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</si>
  <si>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</si>
  <si>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</si>
  <si>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</si>
  <si>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</si>
  <si>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</si>
  <si>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</si>
  <si>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</si>
  <si>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</si>
  <si>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</si>
  <si>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</si>
  <si>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</si>
  <si>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</si>
  <si>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</si>
  <si>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</si>
  <si>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</si>
  <si>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</si>
  <si>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</si>
  <si>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</si>
  <si>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</si>
  <si>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</si>
  <si>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</si>
  <si>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</si>
  <si>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</si>
  <si>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</si>
  <si>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</si>
  <si>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</si>
  <si>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</si>
  <si>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</si>
  <si>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</si>
  <si>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</si>
  <si>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</si>
  <si>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</si>
  <si>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</si>
  <si>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</si>
  <si>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</si>
  <si>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</si>
  <si>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</si>
  <si>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</si>
  <si>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</si>
  <si>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</si>
  <si>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</si>
  <si>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</si>
  <si>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</si>
  <si>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</si>
  <si>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</si>
  <si>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</si>
  <si>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</si>
  <si>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</si>
  <si>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</si>
  <si>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</si>
  <si>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</si>
  <si>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</si>
  <si>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</si>
  <si>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</si>
  <si>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</si>
  <si>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</si>
  <si>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</si>
  <si>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</si>
  <si>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</si>
  <si>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</si>
  <si>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</si>
  <si>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</si>
  <si>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</si>
  <si>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</si>
  <si>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</si>
  <si>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</si>
  <si>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</si>
  <si>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</si>
  <si>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</si>
  <si>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</si>
  <si>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</si>
  <si>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</si>
  <si>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</si>
  <si>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</si>
  <si>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</si>
  <si>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</si>
  <si>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</si>
  <si>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</si>
  <si>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</si>
  <si>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</si>
  <si>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</si>
  <si>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</si>
  <si>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</si>
  <si>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</si>
  <si>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</si>
  <si>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</si>
  <si>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</si>
  <si>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</si>
  <si>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</si>
  <si>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</si>
  <si>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</si>
  <si>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</si>
  <si>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</si>
  <si>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</si>
  <si>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</si>
  <si>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</si>
  <si>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</si>
  <si>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</si>
  <si>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</si>
  <si>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</si>
  <si>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</si>
  <si>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</si>
  <si>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</si>
  <si>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</si>
  <si>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</si>
  <si>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</si>
  <si>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</si>
  <si>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</si>
  <si>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</si>
  <si>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</si>
  <si>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</si>
  <si>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</si>
  <si>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</si>
  <si>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</si>
  <si>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</si>
  <si>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</si>
  <si>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</si>
  <si>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</si>
  <si>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</si>
  <si>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</si>
  <si>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</si>
  <si>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</si>
  <si>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</si>
  <si>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</si>
  <si>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</si>
  <si>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</si>
  <si>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</si>
  <si>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</si>
  <si>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</si>
  <si>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</si>
  <si>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</si>
  <si>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</si>
  <si>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</si>
  <si>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</si>
  <si>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</si>
  <si>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</si>
  <si>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</si>
  <si>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</si>
  <si>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</si>
  <si>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</si>
  <si>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</si>
  <si>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</si>
  <si>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</si>
  <si>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</si>
  <si>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</si>
  <si>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</si>
  <si>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</si>
  <si>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</si>
  <si>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</si>
  <si>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</si>
  <si>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</si>
  <si>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</si>
  <si>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</si>
  <si>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</si>
  <si>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</si>
  <si>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</si>
  <si>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</si>
  <si>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</si>
  <si>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</si>
  <si>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</si>
  <si>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</si>
  <si>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</si>
  <si>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</si>
  <si>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</si>
  <si>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</si>
  <si>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</si>
  <si>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</si>
  <si>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</si>
  <si>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</si>
  <si>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</si>
  <si>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</si>
  <si>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</si>
  <si>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</si>
  <si>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</si>
  <si>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</si>
  <si>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</si>
  <si>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</si>
  <si>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</si>
  <si>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</si>
  <si>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</si>
  <si>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</si>
  <si>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</si>
  <si>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</si>
  <si>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</si>
  <si>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</si>
  <si>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</si>
  <si>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</si>
  <si>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</si>
  <si>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</si>
  <si>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</si>
  <si>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</si>
  <si>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</si>
  <si>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</si>
  <si>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</si>
  <si>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</si>
  <si>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</si>
  <si>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</si>
  <si>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</si>
  <si>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</si>
  <si>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</si>
  <si>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</si>
  <si>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</si>
  <si>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</si>
  <si>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</si>
  <si>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</si>
  <si>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</si>
  <si>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</si>
  <si>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</si>
  <si>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</si>
  <si>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</si>
  <si>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</si>
  <si>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</si>
  <si>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</si>
  <si>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</si>
  <si>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</si>
  <si>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</si>
  <si>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</si>
  <si>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</si>
  <si>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</si>
  <si>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</si>
  <si>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</si>
  <si>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</si>
  <si>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</si>
  <si>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</si>
  <si>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</si>
  <si>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</si>
  <si>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</si>
  <si>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</si>
  <si>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</si>
  <si>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</si>
  <si>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</si>
  <si>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</si>
  <si>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</si>
  <si>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</si>
  <si>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</si>
  <si>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</si>
  <si>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</si>
  <si>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</si>
  <si>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</si>
  <si>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</si>
  <si>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</si>
  <si>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</si>
  <si>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</si>
  <si>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</si>
  <si>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</si>
  <si>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</si>
  <si>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</si>
  <si>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</si>
  <si>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</si>
  <si>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</si>
  <si>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</si>
  <si>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</si>
  <si>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</si>
  <si>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</si>
  <si>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</si>
  <si>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</si>
  <si>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</si>
  <si>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</si>
  <si>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</si>
  <si>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</si>
  <si>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</si>
  <si>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</si>
  <si>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</si>
  <si>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</si>
  <si>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</si>
  <si>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</si>
  <si>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</si>
  <si>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</si>
  <si>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</si>
  <si>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</si>
  <si>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</si>
  <si>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</si>
  <si>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</si>
  <si>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</si>
  <si>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</si>
  <si>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</si>
  <si>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</si>
  <si>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</si>
  <si>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</si>
  <si>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</si>
  <si>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</si>
  <si>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</si>
  <si>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</si>
  <si>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</si>
  <si>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</si>
  <si>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</si>
  <si>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</si>
  <si>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</si>
  <si>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</si>
  <si>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</si>
  <si>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</si>
  <si>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</si>
  <si>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</si>
  <si>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</si>
  <si>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</si>
  <si>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</si>
  <si>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</si>
  <si>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</si>
  <si>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</si>
  <si>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</si>
  <si>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</si>
  <si>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</si>
  <si>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</si>
  <si>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</si>
  <si>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</si>
  <si>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</si>
  <si>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</si>
  <si>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</si>
  <si>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</si>
  <si>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</si>
  <si>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</si>
  <si>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</si>
  <si>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</si>
  <si>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</si>
  <si>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</si>
  <si>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</si>
  <si>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</si>
  <si>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</si>
  <si>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</si>
  <si>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</si>
  <si>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</si>
  <si>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</si>
  <si>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</si>
  <si>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</si>
  <si>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</si>
  <si>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</si>
  <si>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</si>
  <si>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</si>
  <si>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</si>
  <si>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</si>
  <si>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</si>
  <si>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</si>
  <si>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</si>
  <si>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</si>
  <si>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</si>
  <si>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</si>
  <si>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</si>
  <si>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</si>
  <si>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</si>
  <si>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</si>
  <si>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</si>
  <si>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</si>
  <si>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</si>
  <si>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</si>
  <si>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</si>
  <si>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</si>
  <si>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</si>
  <si>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</si>
  <si>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</si>
  <si>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</si>
  <si>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</si>
  <si>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</si>
  <si>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</si>
  <si>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</si>
  <si>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</si>
  <si>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</si>
  <si>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</si>
  <si>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</si>
  <si>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</si>
  <si>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</si>
  <si>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</si>
  <si>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</si>
  <si>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</si>
  <si>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</si>
  <si>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</si>
  <si>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</si>
  <si>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</si>
  <si>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</si>
  <si>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</si>
  <si>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</si>
  <si>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</si>
  <si>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</si>
  <si>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</si>
  <si>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</si>
  <si>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</si>
  <si>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</si>
  <si>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</si>
  <si>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</si>
  <si>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</si>
  <si>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</si>
  <si>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</si>
  <si>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</si>
  <si>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</si>
  <si>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</si>
  <si>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</si>
  <si>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</si>
  <si>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</si>
  <si>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</si>
  <si>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</si>
  <si>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</si>
  <si>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</si>
  <si>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</si>
  <si>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</si>
  <si>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</si>
  <si>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</si>
  <si>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</si>
  <si>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</si>
  <si>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</si>
  <si>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</si>
  <si>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</si>
  <si>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</si>
  <si>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</si>
  <si>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</si>
  <si>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</si>
  <si>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</si>
  <si>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</si>
  <si>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</si>
  <si>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</si>
  <si>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</si>
  <si>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</si>
  <si>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</si>
  <si>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</si>
  <si>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</si>
  <si>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</si>
  <si>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</si>
  <si>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</si>
  <si>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</si>
  <si>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</si>
  <si>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</si>
  <si>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</si>
  <si>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</si>
  <si>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</si>
  <si>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</si>
  <si>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</si>
  <si>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</si>
  <si>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</si>
  <si>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</si>
  <si>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</si>
  <si>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</si>
  <si>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</si>
  <si>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</si>
  <si>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</si>
  <si>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</si>
  <si>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</si>
  <si>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</si>
  <si>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</si>
  <si>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</si>
  <si>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</si>
  <si>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</si>
  <si>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</si>
  <si>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</si>
  <si>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</si>
  <si>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</si>
  <si>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</si>
  <si>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</si>
  <si>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</si>
  <si>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</si>
  <si>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</si>
  <si>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</si>
  <si>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</si>
  <si>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</si>
  <si>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</si>
  <si>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</si>
  <si>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</si>
  <si>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</si>
  <si>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</si>
  <si>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</si>
  <si>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</si>
  <si>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</si>
  <si>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</si>
  <si>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</si>
  <si>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</si>
  <si>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</si>
  <si>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</si>
  <si>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</si>
  <si>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</si>
  <si>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</si>
  <si>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</si>
  <si>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</si>
  <si>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</si>
  <si>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</si>
  <si>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</si>
  <si>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</si>
  <si>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</si>
  <si>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</si>
  <si>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</si>
  <si>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</si>
  <si>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</si>
  <si>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</si>
  <si>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</si>
  <si>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</si>
  <si>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</si>
  <si>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</si>
  <si>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</si>
  <si>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</si>
  <si>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</si>
  <si>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</si>
  <si>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</si>
  <si>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</si>
  <si>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</si>
  <si>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</si>
  <si>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</si>
  <si>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</si>
  <si>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</si>
  <si>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</si>
  <si>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</si>
  <si>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</si>
  <si>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</si>
  <si>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</si>
  <si>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</si>
  <si>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</si>
  <si>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</si>
  <si>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</si>
  <si>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</si>
  <si>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</si>
  <si>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</si>
  <si>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</si>
  <si>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</si>
  <si>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</si>
  <si>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</si>
  <si>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</si>
  <si>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</si>
  <si>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</si>
  <si>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</si>
  <si>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</si>
  <si>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</si>
  <si>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</si>
  <si>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</si>
  <si>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</si>
  <si>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</si>
  <si>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</si>
  <si>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</si>
  <si>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</si>
  <si>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</si>
  <si>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</si>
  <si>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</si>
  <si>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</si>
  <si>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</si>
  <si>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</si>
  <si>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</si>
  <si>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</si>
  <si>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</si>
  <si>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</si>
  <si>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</si>
  <si>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</si>
  <si>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</si>
  <si>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</si>
  <si>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</si>
  <si>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</si>
  <si>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</si>
  <si>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</si>
  <si>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</si>
  <si>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</si>
  <si>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</si>
  <si>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</si>
  <si>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</si>
  <si>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</si>
  <si>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</si>
  <si>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</si>
  <si>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</si>
  <si>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</si>
  <si>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</si>
  <si>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</si>
  <si>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</si>
  <si>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</si>
  <si>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</si>
  <si>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</si>
  <si>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</si>
  <si>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</si>
  <si>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</si>
  <si>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</si>
  <si>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</si>
  <si>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</si>
  <si>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</si>
  <si>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</si>
  <si>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</si>
  <si>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</si>
  <si>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</si>
  <si>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</si>
  <si>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</si>
  <si>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</si>
  <si>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</si>
  <si>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</si>
  <si>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</si>
  <si>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</si>
  <si>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</si>
  <si>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</si>
  <si>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</si>
  <si>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</si>
  <si>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</si>
  <si>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</si>
  <si>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</si>
  <si>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</si>
  <si>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</si>
  <si>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</si>
  <si>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</si>
  <si>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</si>
  <si>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</si>
  <si>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</si>
  <si>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</si>
  <si>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</si>
  <si>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</si>
  <si>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</si>
  <si>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</si>
  <si>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</si>
  <si>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</si>
  <si>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</si>
  <si>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</si>
  <si>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</si>
  <si>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</si>
  <si>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</si>
  <si>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</si>
  <si>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</si>
  <si>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</si>
  <si>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</si>
  <si>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</si>
  <si>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</si>
  <si>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</si>
  <si>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</si>
  <si>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</si>
  <si>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</si>
  <si>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</si>
  <si>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</si>
  <si>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</si>
  <si>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</si>
  <si>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</si>
  <si>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</si>
  <si>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</si>
  <si>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</si>
  <si>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</si>
  <si>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</si>
  <si>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</si>
  <si>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</si>
  <si>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</si>
  <si>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</si>
  <si>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</si>
  <si>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</si>
  <si>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</si>
  <si>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</si>
  <si>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</si>
  <si>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</si>
  <si>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</si>
  <si>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</si>
  <si>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</si>
  <si>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</si>
  <si>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</si>
  <si>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</si>
  <si>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</si>
  <si>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</si>
  <si>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</si>
  <si>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</si>
  <si>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</si>
  <si>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</si>
  <si>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</si>
  <si>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</si>
  <si>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</si>
  <si>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</si>
  <si>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</si>
  <si>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</si>
  <si>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</si>
  <si>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</si>
  <si>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</si>
  <si>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</si>
  <si>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</si>
  <si>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</si>
  <si>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</si>
  <si>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</si>
  <si>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</si>
  <si>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</si>
  <si>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</si>
  <si>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</si>
  <si>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</si>
  <si>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</si>
  <si>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</si>
  <si>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</si>
  <si>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</si>
  <si>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</si>
  <si>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</si>
  <si>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</si>
  <si>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</si>
  <si>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</si>
  <si>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</si>
  <si>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</si>
  <si>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</si>
  <si>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</si>
  <si>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</si>
  <si>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</si>
  <si>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</si>
  <si>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</si>
  <si>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</si>
  <si>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</si>
  <si>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</si>
  <si>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</si>
  <si>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</si>
  <si>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</si>
  <si>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</si>
  <si>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</si>
  <si>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</si>
  <si>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</si>
  <si>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</si>
  <si>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</si>
  <si>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</si>
  <si>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</si>
  <si>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</si>
  <si>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</si>
  <si>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</si>
  <si>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</si>
  <si>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</si>
  <si>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</si>
  <si>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</si>
  <si>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</si>
  <si>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</si>
  <si>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</si>
  <si>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</si>
  <si>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</si>
  <si>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</si>
  <si>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</si>
  <si>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</si>
  <si>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</si>
  <si>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</si>
  <si>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</si>
  <si>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</si>
  <si>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</si>
  <si>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</si>
  <si>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</si>
  <si>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</si>
  <si>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</si>
  <si>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</si>
  <si>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</si>
  <si>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</si>
  <si>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</si>
  <si>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</si>
  <si>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</si>
  <si>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</si>
  <si>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</si>
  <si>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</si>
  <si>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</si>
  <si>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</si>
  <si>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</si>
  <si>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</si>
  <si>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</si>
  <si>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</si>
  <si>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</si>
  <si>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</si>
  <si>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</si>
  <si>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</si>
  <si>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</si>
  <si>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</si>
  <si>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</si>
  <si>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</si>
  <si>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</si>
  <si>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</si>
  <si>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</si>
  <si>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</si>
  <si>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</si>
  <si>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</si>
  <si>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</si>
  <si>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</si>
  <si>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</si>
  <si>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</si>
  <si>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</si>
  <si>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</si>
  <si>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</si>
  <si>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</si>
  <si>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</si>
  <si>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</si>
  <si>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</si>
  <si>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</si>
  <si>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</si>
  <si>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</si>
  <si>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</si>
  <si>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</si>
  <si>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</si>
  <si>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</si>
  <si>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</si>
  <si>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</si>
  <si>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</si>
  <si>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</si>
  <si>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</si>
  <si>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</si>
  <si>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</si>
  <si>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</si>
  <si>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</si>
  <si>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</si>
  <si>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</si>
  <si>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</si>
  <si>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</si>
  <si>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</si>
  <si>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</si>
  <si>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</si>
  <si>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</si>
  <si>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</si>
  <si>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</si>
  <si>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</si>
  <si>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</si>
  <si>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</si>
  <si>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</si>
  <si>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</si>
  <si>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</si>
  <si>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</si>
  <si>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</si>
  <si>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</si>
  <si>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</si>
  <si>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</si>
  <si>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</si>
  <si>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</si>
  <si>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</si>
  <si>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</si>
  <si>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</si>
  <si>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</si>
  <si>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</si>
  <si>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</si>
  <si>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</si>
  <si>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</si>
  <si>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</si>
  <si>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</si>
  <si>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</si>
  <si>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</si>
  <si>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</si>
  <si>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</si>
  <si>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</si>
  <si>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</si>
  <si>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</si>
  <si>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</si>
  <si>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</si>
  <si>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</si>
  <si>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</si>
  <si>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</si>
  <si>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</si>
  <si>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</si>
  <si>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</si>
  <si>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</si>
  <si>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</si>
  <si>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</si>
  <si>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</si>
  <si>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</si>
  <si>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</si>
  <si>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</si>
  <si>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</si>
  <si>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</si>
  <si>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</si>
  <si>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</si>
  <si>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</si>
  <si>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</si>
  <si>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</si>
  <si>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</si>
  <si>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</si>
  <si>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</si>
  <si>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</si>
  <si>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</si>
  <si>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</si>
  <si>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</si>
  <si>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</si>
  <si>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</si>
  <si>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</si>
  <si>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</si>
  <si>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</si>
  <si>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</si>
  <si>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</si>
  <si>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</si>
  <si>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</si>
  <si>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</si>
  <si>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</si>
  <si>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</si>
  <si>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</si>
  <si>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</si>
  <si>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</si>
  <si>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</si>
  <si>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</si>
  <si>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</si>
  <si>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</si>
  <si>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</si>
  <si>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</si>
  <si>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</si>
  <si>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</si>
  <si>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</si>
  <si>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</si>
  <si>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</si>
  <si>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</si>
  <si>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</si>
  <si>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</si>
  <si>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</si>
  <si>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</si>
  <si>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</si>
  <si>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</si>
  <si>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</si>
  <si>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</si>
  <si>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</si>
  <si>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</si>
  <si>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</si>
  <si>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</si>
  <si>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</si>
  <si>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</si>
  <si>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</si>
  <si>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</si>
  <si>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</si>
  <si>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</si>
  <si>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</si>
  <si>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</si>
  <si>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</si>
  <si>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</si>
  <si>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</si>
  <si>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</si>
  <si>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</si>
  <si>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</si>
  <si>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</si>
  <si>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</si>
  <si>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</si>
  <si>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</si>
  <si>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</si>
  <si>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</si>
  <si>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</si>
  <si>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</si>
  <si>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</si>
  <si>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</si>
  <si>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</si>
  <si>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</si>
  <si>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</si>
  <si>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</si>
  <si>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</si>
  <si>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</si>
  <si>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</si>
  <si>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</si>
  <si>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</si>
  <si>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</si>
  <si>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</si>
  <si>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</si>
  <si>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</si>
  <si>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</si>
  <si>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</si>
  <si>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</si>
  <si>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</si>
  <si>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</si>
  <si>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</si>
  <si>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</si>
  <si>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</si>
  <si>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</si>
  <si>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</si>
  <si>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</si>
  <si>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</si>
  <si>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</si>
  <si>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</si>
  <si>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</si>
  <si>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</si>
  <si>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</si>
  <si>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</si>
  <si>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</si>
  <si>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</si>
  <si>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</si>
  <si>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</si>
  <si>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</si>
  <si>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</si>
  <si>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</si>
  <si>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</si>
  <si>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</si>
  <si>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</si>
  <si>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</si>
  <si>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</si>
  <si>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</si>
  <si>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</si>
  <si>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</si>
  <si>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</si>
  <si>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</si>
  <si>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</si>
  <si>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</si>
  <si>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</si>
  <si>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</si>
  <si>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</si>
  <si>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</si>
  <si>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</si>
  <si>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</si>
  <si>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</si>
  <si>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</si>
  <si>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</si>
  <si>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</si>
  <si>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</si>
  <si>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</si>
  <si>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</si>
  <si>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</si>
  <si>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</si>
  <si>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</si>
  <si>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</si>
  <si>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</si>
  <si>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</si>
  <si>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</si>
  <si>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</si>
  <si>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</si>
  <si>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</si>
  <si>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</si>
  <si>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</si>
  <si>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</si>
  <si>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</si>
  <si>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</si>
  <si>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</si>
  <si>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</si>
  <si>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</si>
  <si>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</si>
  <si>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</si>
  <si>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</si>
  <si>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</si>
  <si>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</si>
  <si>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</si>
  <si>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</si>
  <si>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</si>
  <si>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</si>
  <si>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</si>
  <si>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</si>
  <si>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</si>
  <si>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</si>
  <si>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</si>
  <si>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</si>
  <si>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</si>
  <si>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</si>
  <si>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</si>
  <si>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</si>
  <si>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</si>
  <si>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</si>
  <si>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</si>
  <si>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</si>
  <si>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</si>
  <si>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</si>
  <si>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</si>
  <si>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</si>
  <si>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</si>
  <si>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</si>
  <si>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</si>
  <si>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</si>
  <si>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</si>
  <si>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</si>
  <si>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</si>
  <si>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</si>
  <si>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</si>
  <si>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</si>
  <si>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</si>
  <si>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</si>
  <si>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</si>
  <si>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</si>
  <si>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</si>
  <si>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</si>
  <si>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</si>
  <si>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</si>
  <si>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</si>
  <si>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</si>
  <si>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</si>
  <si>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</si>
  <si>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</si>
  <si>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</si>
  <si>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</si>
  <si>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</si>
  <si>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</si>
  <si>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</si>
  <si>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</si>
  <si>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</si>
  <si>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</si>
  <si>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</si>
  <si>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</si>
  <si>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</si>
  <si>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</si>
  <si>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</si>
  <si>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</si>
  <si>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</si>
  <si>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</si>
  <si>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</si>
  <si>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</si>
  <si>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</si>
  <si>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</si>
  <si>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</si>
  <si>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</si>
  <si>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</si>
  <si>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</si>
  <si>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</si>
  <si>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</si>
  <si>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</si>
  <si>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</si>
  <si>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</si>
  <si>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</si>
  <si>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</si>
  <si>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</si>
  <si>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</si>
  <si>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</si>
  <si>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</si>
  <si>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</si>
  <si>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</si>
  <si>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</si>
  <si>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</si>
  <si>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</si>
  <si>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</si>
  <si>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</si>
  <si>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</si>
  <si>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</si>
  <si>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</si>
  <si>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</si>
  <si>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</si>
  <si>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</si>
  <si>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</si>
  <si>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</si>
  <si>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</si>
  <si>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</si>
  <si>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</si>
  <si>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</si>
  <si>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</si>
  <si>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</si>
  <si>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</si>
  <si>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</si>
  <si>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</si>
  <si>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</si>
  <si>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</si>
  <si>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</si>
  <si>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</si>
  <si>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</si>
  <si>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</si>
  <si>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</si>
  <si>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</si>
  <si>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</si>
  <si>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</si>
  <si>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</si>
  <si>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</si>
  <si>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</si>
  <si>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</si>
  <si>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</si>
  <si>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</si>
  <si>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</si>
  <si>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</si>
  <si>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</si>
  <si>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</si>
  <si>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</si>
  <si>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</si>
  <si>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</si>
  <si>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</si>
  <si>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</si>
  <si>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</si>
  <si>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</si>
  <si>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</si>
  <si>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</si>
  <si>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</si>
  <si>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</si>
  <si>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</si>
  <si>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</si>
  <si>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</si>
  <si>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</si>
  <si>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</si>
  <si>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</si>
  <si>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</si>
  <si>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</si>
  <si>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</si>
  <si>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</si>
  <si>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</si>
  <si>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</si>
  <si>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</si>
  <si>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</si>
  <si>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</si>
  <si>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</si>
  <si>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</si>
  <si>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</si>
  <si>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</si>
  <si>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</si>
  <si>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</si>
  <si>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</si>
  <si>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</si>
  <si>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</si>
  <si>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</si>
  <si>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</si>
  <si>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</si>
  <si>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</si>
  <si>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</si>
  <si>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</si>
  <si>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</si>
  <si>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</si>
  <si>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</si>
  <si>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</si>
  <si>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</si>
  <si>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</si>
  <si>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</si>
  <si>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</si>
  <si>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</si>
  <si>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</si>
  <si>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</si>
  <si>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</si>
  <si>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</si>
  <si>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</si>
  <si>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</si>
  <si>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</si>
  <si>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</si>
  <si>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</si>
  <si>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</si>
  <si>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</si>
  <si>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</si>
  <si>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</si>
  <si>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</si>
  <si>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</si>
  <si>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</si>
  <si>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</si>
  <si>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</si>
  <si>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</si>
  <si>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</si>
  <si>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</si>
  <si>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</si>
  <si>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</si>
  <si>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</si>
  <si>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</si>
  <si>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</si>
  <si>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</si>
  <si>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</si>
  <si>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</si>
  <si>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</si>
  <si>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</si>
  <si>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</si>
  <si>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</si>
  <si>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</si>
  <si>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</si>
  <si>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</si>
  <si>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</si>
  <si>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</si>
  <si>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</si>
  <si>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</si>
  <si>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</si>
  <si>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</si>
  <si>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</si>
  <si>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</si>
  <si>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</si>
  <si>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</si>
  <si>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</si>
  <si>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</si>
  <si>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</si>
  <si>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</si>
  <si>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</si>
  <si>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</si>
  <si>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</si>
  <si>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</si>
  <si>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</si>
  <si>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</si>
  <si>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</si>
  <si>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</si>
  <si>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</si>
  <si>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</si>
  <si>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</si>
  <si>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</si>
  <si>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</si>
  <si>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</si>
  <si>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</si>
  <si>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</si>
  <si>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</si>
  <si>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</si>
  <si>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</si>
  <si>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</si>
  <si>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</si>
  <si>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</si>
  <si>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</si>
  <si>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</si>
  <si>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</si>
  <si>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</si>
  <si>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</si>
  <si>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</si>
  <si>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</si>
  <si>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</si>
  <si>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</si>
  <si>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</si>
  <si>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</si>
  <si>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</si>
  <si>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</si>
  <si>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</si>
  <si>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</si>
  <si>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</si>
  <si>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</si>
  <si>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</si>
  <si>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</si>
  <si>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</si>
  <si>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</si>
  <si>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</si>
  <si>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</si>
  <si>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</si>
  <si>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</si>
  <si>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</si>
  <si>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</si>
  <si>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</si>
  <si>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</si>
  <si>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</si>
  <si>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</si>
  <si>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</si>
  <si>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</si>
  <si>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</si>
  <si>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</si>
  <si>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</si>
  <si>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</si>
  <si>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</si>
  <si>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</si>
  <si>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</si>
  <si>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</si>
  <si>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</si>
  <si>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</si>
  <si>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</si>
  <si>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</si>
  <si>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</si>
  <si>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</si>
  <si>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</si>
  <si>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</si>
  <si>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</si>
  <si>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</si>
  <si>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</si>
  <si>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</si>
  <si>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</si>
  <si>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</si>
  <si>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</si>
  <si>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</si>
  <si>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</si>
  <si>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</si>
  <si>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</si>
  <si>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</si>
  <si>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</si>
  <si>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</si>
  <si>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</si>
  <si>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</si>
  <si>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</si>
  <si>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</si>
  <si>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</si>
  <si>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</si>
  <si>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</si>
  <si>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</si>
  <si>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</si>
  <si>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</si>
  <si>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</si>
  <si>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</si>
  <si>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</si>
  <si>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</si>
  <si>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</si>
  <si>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</si>
  <si>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</si>
  <si>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</si>
  <si>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</si>
  <si>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</si>
  <si>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</si>
  <si>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</si>
  <si>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</si>
  <si>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</si>
  <si>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</si>
  <si>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</si>
  <si>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</si>
  <si>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</si>
  <si>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</si>
  <si>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</si>
  <si>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</si>
  <si>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</si>
  <si>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</si>
  <si>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</si>
  <si>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</si>
  <si>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</si>
  <si>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</si>
  <si>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</si>
  <si>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</si>
  <si>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</si>
  <si>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</si>
  <si>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</si>
  <si>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</si>
  <si>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</si>
  <si>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</si>
  <si>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</si>
  <si>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</si>
  <si>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</si>
  <si>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</si>
  <si>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</si>
  <si>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</si>
  <si>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</si>
  <si>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</si>
  <si>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</si>
  <si>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</si>
  <si>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</si>
  <si>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</si>
  <si>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</si>
  <si>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</si>
  <si>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</si>
  <si>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</si>
  <si>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</si>
  <si>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</si>
  <si>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</si>
  <si>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</si>
  <si>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</si>
  <si>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</si>
  <si>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</si>
  <si>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</si>
  <si>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</si>
  <si>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</si>
  <si>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</si>
  <si>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</si>
  <si>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</si>
  <si>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</si>
  <si>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</si>
  <si>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</si>
  <si>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</si>
  <si>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</si>
  <si>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</si>
  <si>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</si>
  <si>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</si>
  <si>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</si>
  <si>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</si>
  <si>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</si>
  <si>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</si>
  <si>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</si>
  <si>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</si>
  <si>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</si>
  <si>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</si>
  <si>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</si>
  <si>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</si>
  <si>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</si>
  <si>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</si>
  <si>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</si>
  <si>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</si>
  <si>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</si>
  <si>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</si>
  <si>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</si>
  <si>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</si>
  <si>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</si>
  <si>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</si>
  <si>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</si>
  <si>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</si>
  <si>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</si>
  <si>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</si>
  <si>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</si>
  <si>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</si>
  <si>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</si>
  <si>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</si>
  <si>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</si>
  <si>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</si>
  <si>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</si>
  <si>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</si>
  <si>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</si>
  <si>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</si>
  <si>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</si>
  <si>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</si>
  <si>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</si>
  <si>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</si>
  <si>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</si>
  <si>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</si>
  <si>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</si>
  <si>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</si>
  <si>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</si>
  <si>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</si>
  <si>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</si>
  <si>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</si>
  <si>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</si>
  <si>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</si>
  <si>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</si>
  <si>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</si>
  <si>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</si>
  <si>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</si>
  <si>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</si>
  <si>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</si>
  <si>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</si>
  <si>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</si>
  <si>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</si>
  <si>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</si>
  <si>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</si>
  <si>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</si>
  <si>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</si>
  <si>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</si>
  <si>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</si>
  <si>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</si>
  <si>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</si>
  <si>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</si>
  <si>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</si>
  <si>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</si>
  <si>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</si>
  <si>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</si>
  <si>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</si>
  <si>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</si>
  <si>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</si>
  <si>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</si>
  <si>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</si>
  <si>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</si>
  <si>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</si>
  <si>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</si>
  <si>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</si>
  <si>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</si>
  <si>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</si>
  <si>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</si>
  <si>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</si>
  <si>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</si>
  <si>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</si>
  <si>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</si>
  <si>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</si>
  <si>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</si>
  <si>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</si>
  <si>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</si>
  <si>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</si>
  <si>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</si>
  <si>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</si>
  <si>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</si>
  <si>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</si>
  <si>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</si>
  <si>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</si>
  <si>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</si>
  <si>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</si>
  <si>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</si>
  <si>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</si>
  <si>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</si>
  <si>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</si>
  <si>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</si>
  <si>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</si>
  <si>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</si>
  <si>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</si>
  <si>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</si>
  <si>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</si>
  <si>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</si>
  <si>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</si>
  <si>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</si>
  <si>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</si>
  <si>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</si>
  <si>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</si>
  <si>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</si>
  <si>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</si>
  <si>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</si>
  <si>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</si>
  <si>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</si>
  <si>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</si>
  <si>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</si>
  <si>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</si>
  <si>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</si>
  <si>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</si>
  <si>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</si>
  <si>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</si>
  <si>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</si>
  <si>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</si>
  <si>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</si>
  <si>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</si>
  <si>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</si>
  <si>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</si>
  <si>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</si>
  <si>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</si>
  <si>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</si>
  <si>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</si>
  <si>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</si>
  <si>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</si>
  <si>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</si>
  <si>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</si>
  <si>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</si>
  <si>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</si>
  <si>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</si>
  <si>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</si>
  <si>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</si>
  <si>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</si>
  <si>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</si>
  <si>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</si>
  <si>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</si>
  <si>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</si>
  <si>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</si>
  <si>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</si>
  <si>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</si>
  <si>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</si>
  <si>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</si>
  <si>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</si>
  <si>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</si>
  <si>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</si>
  <si>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</si>
  <si>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</si>
  <si>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</si>
  <si>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</si>
  <si>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</si>
  <si>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</si>
  <si>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</si>
  <si>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</si>
  <si>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</si>
  <si>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</si>
  <si>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</si>
  <si>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</si>
  <si>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</si>
  <si>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</si>
  <si>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</si>
  <si>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</si>
  <si>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</si>
  <si>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</si>
  <si>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</si>
  <si>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</si>
  <si>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</si>
  <si>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</si>
  <si>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</si>
  <si>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</si>
  <si>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</si>
  <si>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</si>
  <si>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</si>
  <si>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</si>
  <si>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</si>
  <si>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</si>
  <si>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</si>
  <si>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</si>
  <si>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</si>
  <si>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</si>
  <si>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</si>
  <si>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</si>
  <si>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</si>
  <si>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</si>
  <si>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</si>
  <si>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</si>
  <si>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</si>
  <si>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</si>
  <si>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</si>
  <si>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</si>
  <si>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</si>
  <si>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</si>
  <si>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</si>
  <si>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</si>
  <si>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</si>
  <si>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</si>
  <si>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</si>
  <si>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</si>
  <si>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</si>
  <si>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</si>
  <si>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</si>
  <si>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</si>
  <si>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</si>
  <si>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</si>
  <si>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</si>
  <si>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</si>
  <si>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</si>
  <si>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</si>
  <si>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</si>
  <si>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</si>
  <si>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</si>
  <si>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</si>
  <si>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</si>
  <si>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</si>
  <si>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</si>
  <si>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</si>
  <si>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</si>
  <si>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</si>
  <si>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</si>
  <si>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</si>
  <si>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</si>
  <si>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</si>
  <si>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</si>
  <si>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</si>
  <si>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</si>
  <si>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</si>
  <si>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</si>
  <si>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</si>
  <si>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</si>
  <si>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</si>
  <si>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</si>
  <si>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</si>
  <si>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</si>
  <si>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</si>
  <si>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</si>
  <si>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</si>
  <si>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</si>
  <si>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</si>
  <si>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</si>
  <si>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</si>
  <si>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</si>
  <si>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</si>
  <si>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</si>
  <si>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</si>
  <si>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</si>
  <si>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</si>
  <si>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</si>
  <si>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</si>
  <si>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</si>
  <si>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</si>
  <si>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</si>
  <si>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</si>
  <si>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</si>
  <si>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</si>
  <si>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</si>
  <si>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</si>
  <si>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</si>
  <si>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</si>
  <si>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</si>
  <si>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</si>
  <si>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</si>
  <si>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</si>
  <si>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</si>
  <si>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</si>
  <si>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</si>
  <si>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</si>
  <si>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</si>
  <si>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</si>
  <si>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</si>
  <si>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</si>
  <si>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</si>
  <si>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</si>
  <si>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</si>
  <si>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</si>
  <si>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</si>
  <si>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</si>
  <si>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</si>
  <si>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</si>
  <si>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</si>
  <si>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</si>
  <si>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</si>
  <si>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</si>
  <si>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</si>
  <si>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</si>
  <si>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</si>
  <si>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</si>
  <si>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</si>
  <si>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</si>
  <si>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</si>
  <si>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</si>
  <si>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</si>
  <si>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</si>
  <si>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</si>
  <si>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</si>
  <si>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</si>
  <si>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</si>
  <si>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</si>
  <si>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</si>
  <si>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</si>
  <si>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</si>
  <si>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</si>
  <si>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</si>
  <si>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</si>
  <si>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</si>
  <si>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</si>
  <si>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</si>
  <si>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</si>
  <si>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</si>
  <si>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</si>
  <si>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</si>
  <si>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</si>
  <si>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</si>
  <si>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</si>
  <si>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</si>
  <si>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</si>
  <si>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</si>
  <si>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</si>
  <si>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</si>
  <si>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</si>
  <si>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</si>
  <si>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</si>
  <si>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</si>
  <si>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</si>
  <si>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</si>
  <si>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</si>
  <si>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</si>
  <si>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</si>
  <si>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</si>
  <si>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</si>
  <si>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</si>
  <si>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</si>
  <si>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</si>
  <si>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</si>
  <si>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</si>
  <si>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</si>
  <si>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</si>
  <si>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</si>
  <si>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</si>
  <si>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</si>
  <si>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</si>
  <si>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</si>
  <si>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</si>
  <si>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</si>
  <si>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</si>
  <si>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</si>
  <si>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</si>
  <si>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</si>
  <si>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</si>
  <si>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</si>
  <si>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</si>
  <si>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</si>
  <si>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</si>
  <si>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</si>
  <si>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</si>
  <si>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</si>
  <si>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</si>
  <si>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</si>
  <si>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</si>
  <si>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</si>
  <si>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</si>
  <si>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</si>
  <si>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</si>
  <si>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</si>
  <si>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</si>
  <si>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</si>
  <si>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</si>
  <si>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</si>
  <si>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</si>
  <si>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</si>
  <si>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</si>
  <si>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</si>
  <si>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</si>
  <si>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</si>
  <si>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</si>
  <si>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</si>
  <si>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</si>
  <si>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</si>
  <si>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</si>
  <si>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</si>
  <si>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</si>
  <si>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</si>
  <si>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</si>
  <si>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</si>
  <si>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</si>
  <si>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</si>
  <si>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</si>
  <si>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</si>
  <si>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</si>
  <si>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</si>
  <si>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</si>
  <si>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</si>
  <si>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</si>
  <si>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</si>
  <si>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</si>
  <si>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</si>
  <si>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</si>
  <si>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</si>
  <si>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</si>
  <si>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</si>
  <si>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</si>
  <si>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</si>
  <si>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</si>
  <si>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</si>
  <si>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</si>
  <si>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</si>
  <si>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</si>
  <si>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</si>
  <si>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</si>
  <si>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</si>
  <si>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</si>
  <si>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</si>
  <si>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</si>
  <si>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</si>
  <si>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</si>
  <si>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</si>
  <si>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</si>
  <si>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</si>
  <si>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</si>
  <si>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</si>
  <si>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</si>
  <si>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</si>
  <si>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</si>
  <si>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</si>
  <si>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</si>
  <si>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</si>
  <si>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</si>
  <si>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</si>
  <si>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</si>
  <si>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</si>
  <si>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</si>
  <si>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</si>
  <si>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</si>
  <si>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</si>
  <si>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</si>
  <si>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</si>
  <si>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</si>
  <si>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</si>
  <si>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</si>
  <si>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</si>
  <si>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</si>
  <si>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</si>
  <si>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</si>
  <si>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</si>
  <si>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</si>
  <si>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</si>
  <si>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</si>
  <si>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</si>
  <si>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</si>
  <si>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</si>
  <si>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</si>
  <si>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</si>
  <si>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</si>
  <si>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</si>
  <si>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</si>
  <si>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</si>
  <si>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</si>
  <si>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</si>
  <si>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</si>
  <si>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</si>
  <si>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</si>
  <si>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</si>
  <si>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</si>
  <si>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</si>
  <si>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</si>
  <si>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</si>
  <si>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</si>
  <si>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</si>
  <si>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</si>
  <si>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</si>
  <si>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</si>
  <si>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</si>
  <si>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</si>
  <si>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</si>
  <si>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</si>
  <si>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</si>
  <si>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</si>
  <si>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</si>
  <si>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</si>
  <si>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</si>
  <si>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</si>
  <si>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</si>
  <si>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</si>
  <si>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</si>
  <si>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</si>
  <si>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</si>
  <si>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</si>
  <si>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</si>
  <si>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</si>
  <si>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</si>
  <si>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</si>
  <si>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</si>
  <si>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</si>
  <si>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</si>
  <si>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</si>
  <si>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</si>
  <si>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</si>
  <si>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</si>
  <si>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</si>
  <si>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</si>
  <si>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</si>
  <si>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</si>
  <si>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</si>
  <si>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</si>
  <si>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</si>
  <si>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</si>
  <si>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</si>
  <si>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</si>
  <si>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</si>
  <si>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</si>
  <si>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</si>
  <si>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</si>
  <si>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</si>
  <si>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</si>
  <si>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</si>
  <si>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</si>
  <si>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</si>
  <si>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</si>
  <si>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</si>
  <si>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</si>
  <si>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</si>
  <si>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</si>
  <si>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</si>
  <si>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</si>
  <si>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</si>
  <si>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</si>
  <si>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</si>
  <si>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</si>
  <si>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</si>
  <si>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</si>
  <si>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</si>
  <si>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</si>
  <si>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</si>
  <si>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</si>
  <si>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</si>
  <si>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</si>
  <si>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</si>
  <si>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</si>
  <si>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</si>
  <si>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</si>
  <si>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</si>
  <si>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</si>
  <si>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</si>
  <si>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</si>
  <si>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</si>
  <si>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</si>
  <si>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</si>
  <si>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</si>
  <si>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</si>
  <si>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</si>
  <si>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</si>
  <si>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</si>
  <si>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</si>
  <si>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</si>
  <si>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</si>
  <si>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</si>
  <si>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</si>
  <si>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</si>
  <si>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</si>
  <si>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</si>
  <si>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</si>
  <si>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</si>
  <si>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</si>
  <si>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</si>
  <si>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</si>
  <si>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</si>
  <si>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</si>
  <si>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</si>
  <si>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</si>
  <si>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</si>
  <si>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</si>
  <si>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</si>
  <si>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</si>
  <si>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</si>
  <si>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</si>
  <si>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</si>
  <si>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</si>
  <si>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</si>
  <si>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</si>
  <si>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</si>
  <si>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</si>
  <si>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</si>
  <si>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</si>
  <si>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</si>
  <si>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</si>
  <si>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</si>
  <si>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</si>
  <si>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</si>
  <si>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</si>
  <si>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</si>
  <si>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</si>
  <si>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</si>
  <si>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</si>
  <si>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</si>
  <si>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</si>
  <si>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</si>
  <si>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</si>
  <si>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</si>
  <si>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</si>
  <si>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</si>
  <si>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</si>
  <si>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</si>
  <si>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</si>
  <si>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</si>
  <si>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</si>
  <si>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</si>
  <si>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</si>
  <si>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</si>
  <si>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</si>
  <si>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</si>
  <si>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</si>
  <si>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</si>
  <si>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</si>
  <si>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</si>
  <si>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</si>
  <si>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</si>
  <si>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</si>
  <si>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</si>
  <si>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</si>
  <si>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</si>
  <si>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</si>
  <si>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</si>
  <si>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</si>
  <si>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</si>
  <si>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</si>
  <si>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</si>
  <si>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</si>
  <si>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</si>
  <si>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</si>
  <si>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</si>
  <si>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</si>
  <si>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</si>
  <si>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</si>
  <si>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</si>
  <si>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</si>
  <si>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</si>
  <si>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</si>
  <si>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</si>
  <si>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</si>
  <si>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</si>
  <si>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</si>
  <si>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</si>
  <si>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</si>
  <si>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</si>
  <si>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</si>
  <si>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</si>
  <si>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</si>
  <si>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</si>
  <si>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</si>
  <si>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</si>
  <si>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</si>
  <si>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</si>
  <si>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</si>
  <si>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</si>
  <si>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</si>
  <si>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</si>
  <si>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</si>
  <si>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</si>
  <si>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</si>
  <si>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</si>
  <si>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</si>
  <si>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</si>
  <si>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</si>
  <si>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</si>
  <si>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</si>
  <si>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</si>
  <si>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</si>
  <si>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</si>
  <si>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</si>
  <si>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</si>
  <si>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</si>
  <si>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</si>
  <si>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</si>
  <si>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</si>
  <si>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</si>
  <si>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</si>
  <si>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</si>
  <si>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</si>
  <si>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</si>
  <si>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</si>
  <si>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</si>
  <si>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</si>
  <si>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</si>
  <si>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</si>
  <si>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</si>
  <si>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</si>
  <si>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</si>
  <si>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</si>
  <si>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</si>
  <si>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</si>
  <si>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</si>
  <si>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</si>
  <si>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</si>
  <si>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</si>
  <si>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</si>
  <si>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</si>
  <si>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</si>
  <si>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</si>
  <si>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</si>
  <si>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</si>
  <si>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</si>
  <si>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</si>
  <si>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</si>
  <si>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</si>
  <si>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</si>
  <si>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</si>
  <si>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</si>
  <si>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</si>
  <si>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</si>
  <si>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</si>
  <si>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</si>
  <si>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</si>
  <si>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</si>
  <si>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</si>
  <si>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</si>
  <si>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</si>
  <si>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</si>
  <si>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</si>
  <si>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</si>
  <si>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</si>
  <si>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</si>
  <si>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</si>
  <si>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</si>
  <si>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</si>
  <si>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</si>
  <si>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</si>
  <si>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</si>
  <si>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</si>
  <si>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</si>
  <si>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</si>
  <si>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</si>
  <si>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</si>
  <si>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</si>
  <si>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</si>
  <si>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</si>
  <si>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</si>
  <si>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</si>
  <si>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</si>
  <si>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</si>
  <si>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</si>
  <si>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</si>
  <si>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</si>
  <si>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</si>
  <si>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</si>
  <si>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</si>
  <si>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</si>
  <si>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</si>
  <si>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</si>
  <si>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</si>
  <si>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</si>
  <si>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</si>
  <si>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</si>
  <si>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</si>
  <si>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</si>
  <si>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</si>
  <si>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</si>
  <si>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</si>
  <si>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</si>
  <si>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</si>
  <si>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</si>
  <si>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</si>
  <si>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</si>
  <si>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</si>
  <si>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</si>
  <si>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</si>
  <si>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</si>
  <si>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</si>
  <si>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</si>
  <si>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</si>
  <si>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</si>
  <si>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</si>
  <si>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</si>
  <si>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</si>
  <si>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</si>
  <si>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</si>
  <si>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</si>
  <si>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</si>
  <si>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</si>
  <si>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</si>
  <si>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</si>
  <si>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</si>
  <si>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</si>
  <si>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</si>
  <si>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</si>
  <si>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</si>
  <si>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</si>
  <si>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</si>
  <si>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</si>
  <si>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</si>
  <si>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</si>
  <si>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</si>
  <si>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</si>
  <si>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</si>
  <si>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</si>
  <si>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</si>
  <si>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</si>
  <si>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</si>
  <si>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</si>
  <si>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</si>
  <si>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</si>
  <si>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</si>
  <si>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</si>
  <si>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</si>
  <si>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</si>
  <si>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</si>
  <si>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</si>
  <si>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</si>
  <si>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</si>
  <si>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</si>
  <si>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</si>
  <si>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</si>
  <si>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</si>
  <si>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</si>
  <si>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</si>
  <si>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</si>
  <si>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</si>
  <si>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</si>
  <si>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</si>
  <si>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</si>
  <si>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</si>
  <si>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</si>
  <si>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</si>
  <si>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</si>
  <si>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</si>
  <si>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</si>
  <si>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</si>
  <si>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</si>
  <si>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</si>
  <si>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</si>
  <si>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</si>
  <si>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</si>
  <si>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</si>
  <si>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</si>
  <si>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</si>
  <si>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</si>
  <si>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</si>
  <si>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</si>
  <si>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</si>
  <si>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</si>
  <si>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</si>
  <si>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</si>
  <si>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</si>
  <si>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</si>
  <si>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</si>
  <si>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</si>
  <si>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</si>
  <si>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</si>
  <si>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</si>
  <si>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</si>
  <si>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</si>
  <si>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</si>
  <si>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</si>
  <si>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</si>
  <si>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</si>
  <si>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</si>
  <si>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</si>
  <si>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</si>
  <si>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</si>
  <si>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</si>
  <si>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</si>
  <si>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</si>
  <si>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</si>
  <si>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</si>
  <si>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</si>
  <si>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</si>
  <si>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</si>
  <si>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</si>
  <si>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</si>
  <si>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</si>
  <si>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</si>
  <si>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</si>
  <si>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</si>
  <si>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</si>
  <si>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</si>
  <si>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</si>
  <si>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</si>
  <si>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</si>
  <si>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</si>
  <si>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</si>
  <si>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</si>
  <si>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</si>
  <si>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</si>
  <si>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</si>
  <si>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</si>
  <si>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</si>
  <si>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</si>
  <si>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</si>
  <si>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</si>
  <si>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</si>
  <si>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</si>
  <si>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</si>
  <si>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</si>
  <si>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</si>
  <si>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</si>
  <si>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</si>
  <si>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</si>
  <si>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</si>
  <si>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</si>
  <si>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</si>
  <si>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</si>
  <si>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</si>
  <si>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</si>
  <si>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</si>
  <si>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</si>
  <si>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</si>
  <si>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</si>
  <si>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</si>
  <si>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</si>
  <si>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</si>
  <si>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</si>
  <si>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</si>
  <si>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</si>
  <si>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</si>
  <si>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</si>
  <si>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</si>
  <si>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</si>
  <si>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</si>
  <si>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</si>
  <si>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</si>
  <si>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</si>
  <si>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</si>
  <si>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</si>
  <si>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</si>
  <si>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</si>
  <si>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</si>
  <si>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</si>
  <si>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</si>
  <si>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</si>
  <si>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</si>
  <si>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</si>
  <si>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</si>
  <si>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</si>
  <si>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</si>
  <si>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</si>
  <si>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</si>
  <si>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</si>
  <si>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</si>
  <si>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</si>
  <si>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</si>
  <si>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</si>
  <si>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</si>
  <si>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</si>
  <si>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</si>
  <si>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</si>
  <si>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</si>
  <si>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</si>
  <si>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</si>
  <si>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</si>
  <si>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</si>
  <si>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</si>
  <si>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</si>
  <si>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</si>
  <si>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</si>
  <si>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</si>
  <si>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</si>
  <si>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</si>
  <si>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</si>
  <si>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</si>
  <si>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</si>
  <si>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</si>
  <si>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</si>
  <si>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</si>
  <si>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</si>
  <si>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</si>
  <si>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</si>
  <si>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</si>
  <si>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</si>
  <si>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</si>
  <si>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</si>
  <si>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</si>
  <si>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</si>
  <si>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</si>
  <si>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</si>
  <si>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</si>
  <si>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</si>
  <si>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</si>
  <si>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</si>
  <si>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</si>
  <si>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</si>
  <si>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</si>
  <si>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</si>
  <si>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</si>
  <si>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</si>
  <si>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</si>
  <si>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</si>
  <si>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</si>
  <si>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</si>
  <si>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</si>
  <si>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</si>
  <si>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</si>
  <si>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</si>
  <si>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</si>
  <si>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</si>
  <si>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</si>
  <si>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</si>
  <si>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</si>
  <si>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</si>
  <si>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</si>
  <si>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</si>
  <si>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</si>
  <si>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</si>
  <si>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</si>
  <si>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</si>
  <si>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</si>
  <si>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</si>
  <si>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</si>
  <si>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</si>
  <si>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</si>
  <si>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</si>
  <si>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</si>
  <si>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</si>
  <si>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</si>
  <si>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</si>
  <si>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</si>
  <si>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</si>
  <si>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</si>
  <si>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</si>
  <si>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</si>
  <si>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</si>
  <si>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</si>
  <si>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</si>
  <si>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</si>
  <si>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</si>
  <si>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</si>
  <si>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</si>
  <si>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</si>
  <si>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</si>
  <si>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</si>
  <si>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</si>
  <si>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</si>
  <si>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</si>
  <si>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</si>
  <si>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</si>
  <si>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</si>
  <si>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</si>
  <si>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</si>
  <si>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</si>
  <si>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</si>
  <si>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</si>
  <si>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</si>
  <si>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</si>
  <si>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</si>
  <si>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</si>
  <si>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</si>
  <si>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</si>
  <si>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</si>
  <si>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</si>
  <si>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</si>
  <si>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</si>
  <si>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</si>
  <si>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</si>
  <si>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</si>
  <si>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</si>
  <si>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</si>
  <si>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</si>
  <si>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</si>
  <si>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</si>
  <si>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</si>
  <si>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</si>
  <si>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</si>
  <si>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</si>
  <si>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</si>
  <si>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</si>
  <si>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</si>
  <si>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</si>
  <si>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</si>
  <si>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</si>
  <si>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</si>
  <si>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</si>
  <si>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</si>
  <si>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</si>
  <si>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</si>
  <si>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</si>
  <si>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</si>
  <si>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</si>
  <si>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</si>
  <si>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</si>
  <si>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</si>
  <si>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</si>
  <si>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</si>
  <si>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</si>
  <si>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</si>
  <si>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</si>
  <si>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</si>
  <si>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</si>
  <si>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</si>
  <si>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</si>
  <si>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</si>
  <si>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</si>
  <si>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</si>
  <si>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</si>
  <si>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</si>
  <si>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</si>
  <si>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</si>
  <si>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</si>
  <si>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</si>
  <si>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</si>
  <si>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</si>
  <si>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</si>
  <si>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</si>
  <si>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</si>
  <si>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</si>
  <si>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</si>
  <si>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</si>
  <si>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</si>
  <si>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</si>
  <si>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</si>
  <si>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</si>
  <si>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</si>
  <si>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</si>
  <si>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</si>
  <si>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</si>
  <si>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</si>
  <si>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</si>
  <si>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</si>
  <si>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</si>
  <si>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</si>
  <si>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</si>
  <si>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</si>
  <si>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</si>
  <si>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</si>
  <si>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</si>
  <si>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</si>
  <si>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</si>
  <si>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</si>
  <si>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</si>
  <si>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</si>
  <si>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</si>
  <si>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</si>
  <si>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</si>
  <si>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</si>
  <si>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</si>
  <si>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</si>
  <si>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</si>
  <si>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</si>
  <si>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</si>
  <si>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</si>
  <si>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</si>
  <si>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</si>
  <si>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</si>
  <si>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</si>
  <si>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</si>
  <si>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</si>
  <si>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</si>
  <si>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</si>
  <si>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</si>
  <si>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</si>
  <si>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</si>
  <si>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</si>
  <si>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</si>
  <si>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</si>
  <si>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</si>
  <si>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</si>
  <si>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</si>
  <si>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</si>
  <si>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</si>
  <si>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</si>
  <si>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</si>
  <si>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</si>
  <si>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</si>
  <si>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</si>
  <si>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</si>
  <si>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</si>
  <si>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</si>
  <si>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</si>
  <si>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</si>
  <si>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</si>
  <si>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</si>
  <si>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</si>
  <si>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</si>
  <si>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</si>
  <si>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</si>
  <si>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</si>
  <si>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</si>
  <si>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</si>
  <si>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</si>
  <si>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</si>
  <si>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</si>
  <si>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</si>
  <si>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</si>
  <si>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</si>
  <si>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</si>
  <si>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</si>
  <si>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</si>
  <si>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</si>
  <si>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</si>
  <si>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</si>
  <si>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</si>
  <si>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</si>
  <si>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</si>
  <si>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</si>
  <si>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</si>
  <si>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</si>
  <si>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</si>
  <si>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</si>
  <si>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</si>
  <si>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</si>
  <si>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</si>
  <si>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</si>
  <si>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</si>
  <si>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</si>
  <si>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</si>
  <si>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</si>
  <si>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</si>
  <si>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</si>
  <si>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</si>
  <si>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</si>
  <si>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</si>
  <si>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</si>
  <si>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</si>
  <si>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</si>
  <si>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</si>
  <si>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</si>
  <si>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</si>
  <si>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</si>
  <si>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</si>
  <si>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</si>
  <si>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</si>
  <si>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</si>
  <si>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</si>
  <si>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</si>
  <si>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</si>
  <si>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</si>
  <si>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</si>
  <si>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</si>
  <si>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</si>
  <si>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</si>
  <si>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</si>
  <si>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</si>
  <si>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</si>
  <si>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</si>
  <si>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</si>
  <si>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</si>
  <si>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</si>
  <si>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</si>
  <si>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</si>
  <si>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</si>
  <si>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</si>
  <si>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</si>
  <si>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</si>
  <si>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</si>
  <si>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</si>
  <si>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</si>
  <si>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</si>
  <si>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</si>
  <si>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</si>
  <si>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</si>
  <si>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</si>
  <si>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</si>
  <si>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</si>
  <si>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</si>
  <si>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</si>
  <si>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</si>
  <si>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</si>
  <si>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</si>
  <si>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</si>
  <si>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</si>
  <si>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</si>
  <si>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</si>
  <si>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</si>
  <si>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</si>
  <si>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</si>
  <si>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</si>
  <si>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</si>
  <si>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</si>
  <si>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</si>
  <si>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</si>
  <si>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</si>
  <si>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</si>
  <si>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</si>
  <si>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</si>
  <si>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</si>
  <si>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</si>
  <si>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</si>
  <si>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</si>
  <si>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</si>
  <si>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</si>
  <si>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</si>
  <si>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</si>
  <si>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</si>
  <si>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</si>
  <si>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</si>
  <si>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</si>
  <si>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</si>
  <si>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</si>
  <si>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</si>
  <si>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</si>
  <si>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</si>
  <si>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</si>
  <si>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</si>
  <si>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</si>
  <si>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</si>
  <si>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</si>
  <si>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</si>
  <si>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</si>
  <si>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</si>
  <si>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</si>
  <si>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</si>
  <si>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</si>
  <si>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</si>
  <si>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</si>
  <si>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</si>
  <si>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</si>
  <si>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</si>
  <si>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</si>
  <si>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</si>
  <si>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</si>
  <si>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</si>
  <si>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</si>
  <si>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</si>
  <si>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</si>
  <si>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</si>
  <si>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</si>
  <si>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</si>
  <si>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</si>
  <si>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</si>
  <si>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</si>
  <si>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</si>
  <si>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</si>
  <si>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</si>
  <si>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</si>
  <si>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</si>
  <si>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</si>
  <si>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</si>
  <si>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</si>
  <si>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</si>
  <si>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</si>
  <si>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</si>
  <si>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</si>
  <si>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</si>
  <si>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</si>
  <si>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</si>
  <si>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</si>
  <si>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</si>
  <si>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</si>
  <si>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</si>
  <si>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</si>
  <si>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</si>
  <si>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</si>
  <si>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</si>
  <si>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</si>
  <si>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</si>
  <si>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</si>
  <si>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</si>
  <si>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</si>
  <si>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</si>
  <si>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</si>
  <si>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</si>
  <si>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</si>
  <si>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</si>
  <si>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</si>
  <si>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</si>
  <si>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</si>
  <si>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</si>
  <si>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</si>
  <si>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</si>
  <si>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</si>
  <si>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</si>
  <si>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</si>
  <si>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</si>
  <si>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</si>
  <si>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</si>
  <si>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</si>
  <si>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</si>
  <si>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</si>
  <si>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</si>
  <si>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</si>
  <si>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</si>
  <si>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</si>
  <si>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</si>
  <si>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</si>
  <si>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</si>
  <si>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</si>
  <si>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</si>
  <si>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</si>
  <si>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</si>
  <si>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</si>
  <si>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</si>
  <si>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</si>
  <si>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</si>
  <si>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</si>
  <si>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</si>
  <si>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</si>
  <si>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</si>
  <si>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</si>
  <si>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</si>
  <si>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</si>
  <si>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</si>
  <si>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</si>
  <si>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</si>
  <si>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</si>
  <si>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</si>
  <si>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</si>
  <si>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</si>
  <si>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</si>
  <si>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</si>
  <si>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</si>
  <si>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</si>
  <si>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</si>
  <si>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</si>
  <si>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</si>
  <si>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</si>
  <si>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</si>
  <si>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</si>
  <si>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</si>
  <si>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</si>
  <si>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</si>
  <si>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</si>
  <si>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</si>
  <si>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</si>
  <si>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</si>
  <si>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</si>
  <si>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</si>
  <si>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</si>
  <si>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</si>
  <si>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</si>
  <si>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</si>
  <si>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</si>
  <si>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</si>
  <si>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</si>
  <si>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</si>
  <si>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</si>
  <si>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</si>
  <si>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</si>
  <si>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</si>
  <si>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</si>
  <si>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</si>
  <si>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</si>
  <si>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</si>
  <si>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</si>
  <si>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</si>
  <si>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</si>
  <si>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</si>
  <si>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</si>
  <si>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</si>
  <si>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</si>
  <si>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</si>
  <si>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</si>
  <si>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</si>
  <si>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</si>
  <si>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</si>
  <si>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</si>
  <si>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</si>
  <si>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</si>
  <si>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</si>
  <si>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</si>
  <si>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</si>
  <si>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</si>
  <si>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</si>
  <si>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</si>
  <si>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</si>
  <si>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</si>
  <si>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</si>
  <si>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</si>
  <si>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</si>
  <si>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</si>
  <si>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</si>
  <si>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</si>
  <si>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</si>
  <si>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</si>
  <si>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</si>
  <si>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</si>
  <si>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</si>
  <si>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</si>
  <si>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</si>
  <si>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</si>
  <si>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</si>
  <si>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</si>
  <si>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</si>
  <si>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</si>
  <si>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</si>
  <si>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</si>
  <si>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</si>
  <si>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</si>
  <si>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</si>
  <si>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</si>
  <si>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</si>
  <si>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</si>
  <si>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</si>
  <si>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</si>
  <si>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</si>
  <si>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</si>
  <si>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</si>
  <si>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</si>
  <si>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</si>
  <si>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</si>
  <si>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</si>
  <si>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</si>
  <si>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</si>
  <si>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</si>
  <si>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</si>
  <si>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</si>
  <si>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</si>
  <si>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</si>
  <si>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</si>
  <si>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</si>
  <si>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</si>
  <si>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</si>
  <si>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</si>
  <si>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</si>
  <si>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</si>
  <si>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</si>
  <si>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</si>
  <si>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</si>
  <si>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</si>
  <si>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</si>
  <si>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</si>
  <si>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</si>
  <si>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</si>
  <si>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</si>
  <si>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</si>
  <si>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</si>
  <si>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</si>
  <si>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</si>
  <si>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</si>
  <si>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</si>
  <si>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</si>
  <si>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</si>
  <si>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</si>
  <si>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</si>
  <si>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</si>
  <si>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</si>
  <si>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</si>
  <si>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</si>
  <si>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</si>
  <si>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</si>
  <si>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</si>
  <si>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</si>
  <si>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</si>
  <si>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</si>
  <si>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</si>
  <si>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</si>
  <si>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</si>
  <si>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</si>
  <si>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</si>
  <si>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</si>
  <si>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</si>
  <si>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</si>
  <si>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</si>
  <si>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</si>
  <si>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</si>
  <si>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</si>
  <si>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</si>
  <si>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</si>
  <si>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</si>
  <si>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</si>
  <si>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</si>
  <si>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</si>
  <si>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</si>
  <si>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</si>
  <si>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</si>
  <si>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</si>
  <si>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</si>
  <si>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</si>
  <si>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</si>
  <si>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</si>
  <si>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</si>
  <si>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</si>
  <si>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</si>
  <si>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</si>
  <si>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</si>
  <si>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</si>
  <si>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</si>
  <si>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</si>
  <si>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</si>
  <si>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</si>
  <si>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</si>
  <si>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</si>
  <si>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</si>
  <si>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</si>
  <si>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</si>
  <si>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</si>
  <si>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</si>
  <si>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</si>
  <si>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</si>
  <si>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</si>
  <si>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</si>
  <si>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</si>
  <si>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</si>
  <si>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</si>
  <si>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</si>
  <si>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</si>
  <si>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</si>
  <si>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</si>
  <si>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</si>
  <si>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</si>
  <si>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</si>
  <si>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</si>
  <si>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</si>
  <si>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</si>
  <si>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</si>
  <si>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</si>
  <si>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</si>
  <si>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</si>
  <si>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</si>
  <si>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</si>
  <si>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</si>
  <si>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</si>
  <si>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</si>
  <si>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</si>
  <si>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</si>
  <si>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</si>
  <si>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</si>
  <si>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</si>
  <si>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</si>
  <si>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</si>
  <si>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</si>
  <si>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</si>
  <si>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</si>
  <si>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</si>
  <si>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</si>
  <si>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</si>
  <si>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</si>
  <si>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</si>
  <si>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</si>
  <si>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</si>
  <si>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</si>
  <si>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</si>
  <si>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</si>
  <si>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</si>
  <si>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</si>
  <si>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</si>
  <si>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</si>
  <si>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</si>
  <si>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</si>
  <si>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</si>
  <si>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</si>
  <si>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</si>
  <si>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</si>
  <si>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</si>
  <si>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</si>
  <si>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</si>
  <si>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</si>
  <si>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</si>
  <si>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</si>
  <si>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</si>
  <si>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</si>
  <si>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</si>
  <si>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</si>
  <si>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</si>
  <si>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</si>
  <si>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</si>
  <si>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</si>
  <si>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</si>
  <si>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</si>
  <si>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</si>
  <si>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</si>
  <si>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</si>
  <si>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</si>
  <si>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</si>
  <si>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</si>
  <si>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</si>
  <si>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</si>
  <si>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</si>
  <si>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</si>
  <si>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</si>
  <si>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</si>
  <si>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</si>
  <si>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</si>
  <si>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</si>
  <si>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</si>
  <si>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</si>
  <si>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</si>
  <si>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</si>
  <si>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</si>
  <si>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</si>
  <si>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</si>
  <si>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</si>
  <si>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</si>
  <si>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</si>
  <si>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</si>
  <si>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</si>
  <si>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</si>
  <si>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</si>
  <si>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</si>
  <si>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</si>
  <si>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</si>
  <si>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</si>
  <si>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</si>
  <si>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</si>
  <si>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</si>
  <si>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</si>
  <si>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</si>
  <si>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</si>
  <si>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</si>
  <si>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</si>
  <si>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</si>
  <si>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</si>
  <si>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</si>
  <si>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</si>
  <si>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</si>
  <si>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</si>
  <si>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</si>
  <si>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</si>
  <si>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</si>
  <si>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</si>
  <si>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</si>
  <si>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</si>
  <si>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</si>
  <si>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</si>
  <si>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</si>
  <si>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</si>
  <si>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</si>
  <si>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</si>
  <si>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</si>
  <si>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</si>
  <si>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</si>
  <si>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</si>
  <si>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</si>
  <si>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</si>
  <si>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</si>
  <si>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</si>
  <si>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</si>
  <si>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</si>
  <si>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</si>
  <si>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</si>
  <si>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</si>
  <si>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</si>
  <si>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</si>
  <si>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</si>
  <si>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</si>
  <si>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</si>
  <si>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</si>
  <si>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</si>
  <si>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</si>
  <si>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</si>
  <si>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</si>
  <si>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</si>
  <si>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</si>
  <si>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</si>
  <si>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</si>
  <si>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</si>
  <si>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</si>
  <si>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</si>
  <si>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</si>
  <si>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</si>
  <si>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</si>
  <si>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</si>
  <si>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</si>
  <si>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</si>
  <si>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</si>
  <si>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</si>
  <si>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</si>
  <si>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</si>
  <si>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</si>
  <si>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</si>
  <si>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</si>
  <si>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</si>
  <si>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</si>
  <si>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</si>
  <si>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</si>
  <si>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</si>
  <si>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</si>
  <si>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</si>
  <si>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</si>
  <si>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</si>
  <si>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</si>
  <si>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</si>
  <si>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</si>
  <si>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</si>
  <si>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</si>
  <si>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</si>
  <si>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</si>
  <si>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</si>
  <si>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</si>
  <si>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</si>
  <si>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</si>
  <si>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</si>
  <si>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</si>
  <si>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</si>
  <si>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</si>
  <si>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</si>
  <si>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</si>
  <si>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</si>
  <si>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</si>
  <si>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</si>
  <si>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</si>
  <si>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</si>
  <si>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</si>
  <si>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</si>
  <si>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</si>
  <si>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</si>
  <si>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</si>
  <si>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</si>
  <si>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</si>
  <si>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</si>
  <si>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</si>
  <si>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</si>
  <si>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</si>
  <si>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</si>
  <si>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</si>
  <si>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</si>
  <si>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</si>
  <si>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</si>
  <si>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</si>
  <si>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</si>
  <si>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</si>
  <si>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</si>
  <si>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</si>
  <si>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</si>
  <si>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</si>
  <si>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</si>
  <si>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</si>
  <si>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</si>
  <si>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</si>
  <si>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</si>
  <si>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</si>
  <si>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</si>
  <si>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</si>
  <si>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</si>
  <si>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</si>
  <si>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</si>
  <si>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</si>
  <si>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</si>
  <si>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</si>
  <si>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</si>
  <si>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</si>
  <si>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</si>
  <si>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</si>
  <si>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</si>
  <si>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</si>
  <si>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</si>
  <si>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</si>
  <si>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</si>
  <si>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</si>
  <si>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</si>
  <si>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</si>
  <si>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</si>
  <si>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</si>
  <si>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</si>
  <si>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</si>
  <si>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</si>
  <si>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</si>
  <si>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</si>
  <si>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</si>
  <si>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</si>
  <si>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</si>
  <si>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</si>
  <si>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</si>
  <si>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</si>
  <si>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</si>
  <si>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</si>
  <si>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</si>
  <si>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</si>
  <si>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</si>
  <si>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</si>
  <si>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</si>
  <si>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</si>
  <si>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</si>
  <si>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</si>
  <si>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</si>
  <si>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</si>
  <si>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</si>
  <si>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</si>
  <si>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</si>
  <si>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</si>
  <si>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</si>
  <si>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</si>
  <si>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</si>
  <si>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</si>
  <si>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</si>
  <si>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</si>
  <si>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</si>
  <si>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</si>
  <si>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</si>
  <si>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</si>
  <si>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</si>
  <si>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</si>
  <si>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</si>
  <si>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</si>
  <si>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</si>
  <si>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</si>
  <si>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</si>
  <si>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</si>
  <si>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</si>
  <si>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</si>
  <si>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</si>
  <si>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</si>
  <si>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</si>
  <si>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</si>
  <si>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</si>
  <si>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</si>
  <si>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</si>
  <si>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</si>
  <si>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</si>
  <si>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</si>
  <si>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</si>
  <si>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</si>
  <si>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</si>
  <si>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</si>
  <si>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</si>
  <si>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</si>
  <si>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</si>
  <si>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</si>
  <si>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</si>
  <si>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</si>
  <si>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</si>
  <si>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</si>
  <si>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</si>
  <si>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</si>
  <si>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</si>
  <si>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</si>
  <si>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</si>
  <si>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</si>
  <si>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</si>
  <si>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</si>
  <si>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</si>
  <si>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</si>
  <si>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</si>
  <si>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</si>
  <si>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</si>
  <si>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</si>
  <si>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</si>
  <si>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</si>
  <si>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</si>
  <si>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</si>
  <si>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</si>
  <si>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</si>
  <si>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</si>
  <si>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</si>
  <si>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</si>
  <si>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</si>
  <si>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</si>
  <si>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</si>
  <si>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</si>
  <si>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</si>
  <si>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</si>
  <si>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</si>
  <si>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</si>
  <si>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</si>
  <si>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</si>
  <si>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</si>
  <si>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</si>
  <si>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</si>
  <si>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</si>
  <si>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</si>
  <si>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</si>
  <si>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</si>
  <si>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</si>
  <si>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</si>
  <si>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</si>
  <si>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</si>
  <si>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</si>
  <si>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</si>
  <si>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</si>
  <si>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</si>
  <si>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</si>
  <si>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</si>
  <si>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</si>
  <si>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</si>
  <si>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</si>
  <si>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</si>
  <si>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</si>
  <si>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</si>
  <si>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</si>
  <si>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</si>
  <si>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</si>
  <si>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</si>
  <si>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</si>
  <si>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</si>
  <si>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</si>
  <si>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</si>
  <si>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</si>
  <si>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</si>
  <si>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</si>
  <si>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</si>
  <si>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</si>
  <si>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</si>
  <si>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</si>
  <si>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</si>
  <si>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</si>
  <si>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</si>
  <si>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</si>
  <si>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</si>
  <si>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</si>
  <si>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</si>
  <si>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</si>
  <si>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</si>
  <si>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</si>
  <si>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</si>
  <si>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</si>
  <si>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</si>
  <si>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</si>
  <si>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</si>
  <si>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</si>
  <si>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</si>
  <si>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</si>
  <si>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</si>
  <si>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</si>
  <si>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</si>
  <si>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</si>
  <si>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</si>
  <si>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</si>
  <si>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</si>
  <si>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</si>
  <si>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</si>
  <si>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</si>
  <si>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</si>
  <si>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</si>
  <si>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</si>
  <si>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</si>
  <si>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</si>
  <si>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</si>
  <si>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</si>
  <si>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</si>
  <si>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</si>
  <si>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</si>
  <si>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</si>
  <si>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</si>
  <si>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</si>
  <si>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</si>
  <si>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</si>
  <si>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</si>
  <si>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</si>
  <si>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</si>
  <si>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</si>
  <si>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</si>
  <si>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</si>
  <si>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</si>
  <si>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</si>
  <si>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</si>
  <si>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</si>
  <si>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</si>
  <si>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</si>
  <si>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</si>
  <si>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</si>
  <si>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</si>
  <si>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</si>
  <si>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</si>
  <si>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</si>
  <si>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</si>
  <si>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</si>
  <si>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</si>
  <si>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</si>
  <si>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</si>
  <si>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</si>
  <si>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</si>
  <si>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</si>
  <si>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</si>
  <si>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</si>
  <si>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</si>
  <si>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</si>
  <si>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</si>
  <si>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</si>
  <si>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</si>
  <si>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</si>
  <si>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</si>
  <si>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</si>
  <si>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</si>
  <si>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</si>
  <si>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</si>
  <si>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</si>
  <si>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</si>
  <si>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</si>
  <si>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</si>
  <si>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</si>
  <si>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</si>
  <si>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</si>
  <si>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</si>
  <si>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</si>
  <si>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</si>
  <si>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</si>
  <si>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</si>
  <si>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</si>
  <si>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</si>
  <si>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</si>
  <si>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</si>
  <si>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</si>
  <si>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</si>
  <si>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</si>
  <si>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</si>
  <si>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</si>
  <si>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</si>
  <si>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</si>
  <si>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</si>
  <si>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</si>
  <si>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</si>
  <si>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</si>
  <si>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</si>
  <si>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</si>
  <si>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</si>
  <si>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</si>
  <si>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</si>
  <si>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</si>
  <si>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</si>
  <si>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</si>
  <si>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</si>
  <si>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</si>
  <si>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</si>
  <si>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</si>
  <si>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</si>
  <si>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</si>
  <si>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</si>
  <si>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</si>
  <si>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</si>
  <si>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</si>
  <si>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</si>
  <si>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</si>
  <si>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</si>
  <si>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</si>
  <si>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</si>
  <si>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</si>
  <si>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</si>
  <si>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</si>
  <si>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</si>
  <si>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</si>
  <si>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</si>
  <si>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</si>
  <si>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</si>
  <si>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</si>
  <si>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</si>
  <si>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</si>
  <si>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</si>
  <si>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</si>
  <si>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</si>
  <si>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</si>
  <si>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</si>
  <si>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</si>
  <si>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</si>
  <si>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</si>
  <si>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</si>
  <si>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</si>
  <si>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</si>
  <si>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</si>
  <si>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</si>
  <si>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</si>
  <si>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</si>
  <si>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</si>
  <si>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</si>
  <si>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</si>
  <si>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</si>
  <si>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</si>
  <si>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</si>
  <si>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</si>
  <si>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</si>
  <si>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</si>
  <si>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</si>
  <si>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</si>
  <si>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</si>
  <si>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</si>
  <si>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</si>
  <si>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</si>
  <si>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</si>
  <si>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</si>
  <si>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</si>
  <si>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</si>
  <si>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</si>
  <si>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</si>
  <si>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</si>
  <si>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</si>
  <si>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</si>
  <si>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</si>
  <si>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</si>
  <si>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</si>
  <si>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</si>
  <si>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</si>
  <si>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</si>
  <si>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</si>
  <si>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</si>
  <si>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</si>
  <si>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</si>
  <si>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</si>
  <si>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</si>
  <si>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</si>
  <si>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</si>
  <si>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</si>
  <si>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</si>
  <si>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</si>
  <si>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</si>
  <si>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</si>
  <si>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</si>
  <si>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</si>
  <si>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</si>
  <si>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</si>
  <si>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</si>
  <si>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</si>
  <si>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</si>
  <si>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</si>
  <si>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</si>
  <si>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</si>
  <si>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</si>
  <si>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</si>
  <si>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</si>
  <si>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</si>
  <si>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</si>
  <si>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</si>
  <si>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</si>
  <si>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</si>
  <si>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</si>
  <si>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</si>
  <si>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</si>
  <si>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</si>
  <si>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</si>
  <si>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</si>
  <si>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</si>
  <si>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</si>
  <si>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</si>
  <si>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</si>
  <si>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</si>
  <si>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</si>
  <si>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</si>
  <si>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</si>
  <si>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</si>
  <si>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</si>
  <si>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</si>
  <si>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</si>
  <si>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</si>
  <si>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</si>
  <si>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</si>
  <si>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</si>
  <si>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</si>
  <si>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</si>
  <si>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</si>
  <si>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</si>
  <si>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</si>
  <si>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</si>
  <si>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</si>
  <si>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</si>
  <si>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</si>
  <si>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</si>
  <si>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</si>
  <si>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</si>
  <si>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</si>
  <si>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</si>
  <si>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</si>
  <si>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</si>
  <si>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</si>
  <si>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</si>
  <si>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</si>
  <si>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</si>
  <si>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</si>
  <si>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</si>
  <si>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</si>
  <si>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</si>
  <si>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</si>
  <si>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</si>
  <si>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</si>
  <si>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</si>
  <si>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</si>
  <si>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</si>
  <si>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</si>
  <si>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</si>
  <si>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</si>
  <si>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</si>
  <si>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</si>
  <si>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</si>
  <si>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</si>
  <si>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</si>
  <si>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</si>
  <si>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</si>
  <si>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</si>
  <si>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</si>
  <si>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</si>
  <si>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</si>
  <si>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</si>
  <si>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</si>
  <si>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</si>
  <si>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</si>
  <si>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</si>
  <si>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</si>
  <si>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</si>
  <si>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</si>
  <si>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</si>
  <si>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</si>
  <si>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</si>
  <si>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</si>
  <si>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</si>
  <si>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</si>
  <si>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</si>
  <si>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</si>
  <si>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</si>
  <si>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</si>
  <si>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</si>
  <si>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</si>
  <si>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</si>
  <si>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</si>
  <si>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</si>
  <si>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</si>
  <si>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</si>
  <si>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</si>
  <si>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</si>
  <si>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</si>
  <si>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</si>
  <si>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</si>
  <si>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</si>
  <si>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</si>
  <si>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</si>
  <si>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</si>
  <si>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</si>
  <si>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</si>
  <si>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</si>
  <si>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</si>
  <si>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</si>
  <si>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</si>
  <si>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</si>
  <si>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</si>
  <si>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</si>
  <si>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</si>
  <si>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</si>
  <si>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</si>
  <si>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</si>
  <si>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</si>
  <si>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</si>
  <si>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</si>
  <si>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</si>
  <si>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</si>
  <si>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</si>
  <si>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</si>
  <si>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</si>
  <si>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</si>
  <si>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</si>
  <si>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</si>
  <si>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</si>
  <si>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</si>
  <si>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</si>
  <si>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</si>
  <si>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</si>
  <si>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</si>
  <si>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</si>
  <si>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</si>
  <si>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</si>
  <si>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</si>
  <si>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</si>
  <si>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</si>
  <si>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</si>
  <si>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</si>
  <si>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</si>
  <si>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</si>
  <si>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</si>
  <si>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</si>
  <si>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</si>
  <si>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</si>
  <si>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</si>
  <si>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</si>
  <si>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</si>
  <si>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</si>
  <si>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</si>
  <si>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</si>
  <si>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</si>
  <si>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</si>
  <si>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</si>
  <si>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</si>
  <si>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</si>
  <si>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</si>
  <si>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</si>
  <si>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</si>
  <si>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</si>
  <si>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</si>
  <si>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</si>
  <si>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</si>
  <si>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</si>
  <si>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</si>
  <si>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</si>
  <si>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</si>
  <si>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</si>
  <si>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</si>
  <si>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</si>
  <si>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</si>
  <si>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</si>
  <si>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</si>
  <si>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</si>
  <si>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</si>
  <si>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</si>
  <si>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</si>
  <si>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</si>
  <si>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</si>
  <si>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</si>
  <si>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</si>
  <si>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</si>
  <si>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</si>
  <si>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</si>
  <si>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</si>
  <si>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</si>
  <si>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</si>
  <si>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</si>
  <si>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</si>
  <si>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</si>
  <si>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</si>
  <si>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</si>
  <si>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</si>
  <si>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</si>
  <si>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</si>
  <si>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</si>
  <si>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</si>
  <si>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</si>
  <si>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</si>
  <si>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</si>
  <si>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</si>
  <si>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</si>
  <si>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</si>
  <si>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</si>
  <si>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</si>
  <si>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</si>
  <si>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</si>
  <si>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</si>
  <si>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</si>
  <si>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</si>
  <si>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</si>
  <si>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</si>
  <si>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</si>
  <si>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</si>
  <si>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</si>
  <si>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</si>
  <si>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</si>
  <si>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</si>
  <si>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</si>
  <si>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</si>
  <si>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</si>
  <si>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</si>
  <si>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</si>
  <si>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</si>
  <si>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</si>
  <si>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</si>
  <si>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</si>
  <si>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</si>
  <si>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</si>
  <si>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</si>
  <si>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</si>
  <si>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</si>
  <si>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</si>
  <si>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</si>
  <si>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</si>
  <si>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</si>
  <si>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</si>
  <si>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</si>
  <si>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</si>
  <si>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</si>
  <si>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</si>
  <si>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</si>
  <si>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</si>
  <si>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</si>
  <si>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</si>
  <si>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</si>
  <si>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</si>
  <si>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</si>
  <si>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</si>
  <si>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</si>
  <si>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</si>
  <si>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</si>
  <si>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</si>
  <si>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</si>
  <si>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</si>
  <si>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</si>
  <si>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</si>
  <si>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</si>
  <si>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</si>
  <si>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</si>
  <si>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</si>
  <si>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</si>
  <si>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</si>
  <si>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</si>
  <si>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</si>
  <si>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</si>
  <si>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</si>
  <si>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</si>
  <si>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</si>
  <si>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</si>
  <si>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</si>
  <si>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</si>
  <si>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</si>
  <si>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</si>
  <si>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</si>
  <si>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</si>
  <si>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</si>
  <si>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</si>
  <si>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</si>
  <si>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</si>
  <si>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</si>
  <si>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</si>
  <si>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</si>
  <si>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</si>
  <si>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</si>
  <si>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</si>
  <si>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</si>
  <si>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</si>
  <si>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</si>
  <si>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</si>
  <si>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</si>
  <si>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</si>
  <si>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</si>
  <si>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</si>
  <si>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</si>
  <si>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</si>
  <si>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</si>
  <si>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</si>
  <si>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</si>
  <si>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</si>
  <si>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</si>
  <si>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</si>
  <si>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</si>
  <si>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</si>
  <si>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</si>
  <si>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</si>
  <si>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</si>
  <si>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</si>
  <si>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</si>
  <si>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</si>
  <si>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</si>
  <si>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</si>
  <si>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</si>
  <si>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</si>
  <si>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</si>
  <si>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</si>
  <si>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</si>
  <si>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</si>
  <si>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</si>
  <si>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</si>
  <si>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</si>
  <si>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</si>
  <si>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</si>
  <si>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</si>
  <si>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</si>
  <si>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</si>
  <si>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</si>
  <si>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</si>
  <si>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</si>
  <si>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</si>
  <si>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</si>
  <si>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</si>
  <si>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</si>
  <si>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</si>
  <si>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</si>
  <si>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</si>
  <si>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</si>
  <si>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</si>
  <si>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</si>
  <si>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</si>
  <si>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</si>
  <si>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</si>
  <si>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</si>
  <si>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</si>
  <si>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</si>
  <si>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</si>
  <si>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</si>
  <si>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</si>
  <si>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</si>
  <si>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</si>
  <si>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</si>
  <si>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</si>
  <si>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</si>
  <si>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</si>
  <si>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</si>
  <si>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</si>
  <si>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</si>
  <si>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</si>
  <si>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</si>
  <si>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</si>
  <si>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</si>
  <si>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</si>
  <si>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</si>
  <si>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</si>
  <si>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</si>
  <si>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</si>
  <si>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</si>
  <si>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</si>
  <si>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</si>
  <si>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</si>
  <si>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</si>
  <si>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</si>
  <si>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</si>
  <si>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</si>
  <si>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</si>
  <si>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</si>
  <si>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</si>
  <si>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</si>
  <si>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</si>
  <si>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</si>
  <si>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</si>
  <si>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</si>
  <si>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</si>
  <si>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</si>
  <si>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</si>
  <si>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</si>
  <si>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</si>
  <si>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</si>
  <si>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</si>
  <si>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</si>
  <si>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</si>
  <si>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</si>
  <si>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</si>
  <si>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</si>
  <si>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</si>
  <si>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</si>
  <si>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</si>
  <si>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</si>
  <si>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</si>
  <si>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</si>
  <si>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</si>
  <si>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</si>
  <si>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</si>
  <si>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</si>
  <si>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</si>
  <si>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</si>
  <si>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</si>
  <si>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</si>
  <si>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</si>
  <si>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</si>
  <si>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</si>
  <si>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</si>
  <si>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</si>
  <si>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</si>
  <si>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</si>
  <si>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</si>
  <si>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</si>
  <si>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</si>
  <si>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</si>
  <si>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</si>
  <si>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</si>
  <si>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</si>
  <si>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</si>
  <si>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</si>
  <si>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</si>
  <si>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</si>
  <si>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</si>
  <si>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</si>
  <si>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</si>
  <si>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</si>
  <si>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</si>
  <si>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</si>
  <si>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</si>
  <si>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</si>
  <si>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</si>
  <si>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</si>
  <si>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</si>
  <si>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</si>
  <si>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</si>
  <si>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</si>
  <si>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</si>
  <si>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</si>
  <si>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</si>
  <si>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</si>
  <si>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</si>
  <si>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</si>
  <si>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</si>
  <si>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</si>
  <si>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</si>
  <si>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</si>
  <si>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</si>
  <si>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</si>
  <si>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</si>
  <si>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</si>
  <si>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</si>
  <si>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</si>
  <si>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</si>
  <si>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</si>
  <si>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</si>
  <si>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</si>
  <si>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</si>
  <si>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</si>
  <si>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</si>
  <si>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</si>
  <si>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</si>
  <si>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</si>
  <si>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</si>
  <si>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</si>
  <si>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</si>
  <si>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</si>
  <si>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</si>
  <si>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</si>
  <si>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</si>
  <si>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</si>
  <si>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</si>
  <si>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</si>
  <si>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</si>
  <si>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</si>
  <si>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</si>
  <si>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</si>
  <si>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</si>
  <si>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</si>
  <si>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</si>
  <si>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</si>
  <si>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</si>
  <si>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</si>
  <si>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</si>
  <si>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</si>
  <si>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</si>
  <si>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</si>
  <si>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</si>
  <si>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</si>
  <si>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</si>
  <si>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</si>
  <si>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</si>
  <si>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</si>
  <si>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</si>
  <si>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</si>
  <si>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</si>
  <si>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</si>
  <si>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</si>
  <si>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</si>
  <si>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</si>
  <si>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</si>
  <si>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</si>
  <si>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</si>
  <si>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</si>
  <si>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</si>
  <si>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</si>
  <si>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</si>
  <si>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</si>
  <si>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</si>
  <si>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</si>
  <si>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</si>
  <si>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</si>
  <si>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</si>
  <si>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</si>
  <si>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</si>
  <si>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</si>
  <si>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</si>
  <si>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</si>
  <si>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</si>
  <si>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</si>
  <si>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</si>
  <si>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</si>
  <si>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</si>
  <si>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</si>
  <si>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</si>
  <si>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</si>
  <si>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</si>
  <si>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</si>
  <si>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</si>
  <si>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</si>
  <si>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</si>
  <si>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</si>
  <si>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</si>
  <si>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</si>
  <si>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</si>
  <si>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</si>
  <si>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</si>
  <si>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</si>
  <si>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</si>
  <si>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</si>
  <si>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</si>
  <si>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</si>
  <si>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</si>
  <si>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</si>
  <si>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</si>
  <si>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</si>
  <si>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</si>
  <si>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</si>
  <si>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</si>
  <si>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</si>
  <si>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</si>
  <si>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</si>
  <si>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</si>
  <si>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</si>
  <si>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</si>
  <si>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</si>
  <si>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</si>
  <si>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</si>
  <si>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</si>
  <si>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</si>
  <si>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</si>
  <si>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</si>
  <si>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</si>
  <si>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</si>
  <si>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</si>
  <si>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</si>
  <si>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</si>
  <si>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</si>
  <si>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</si>
  <si>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</si>
  <si>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</si>
  <si>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</si>
  <si>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</si>
  <si>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</si>
  <si>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</si>
  <si>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</si>
  <si>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</si>
  <si>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</si>
  <si>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</si>
  <si>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</si>
  <si>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</si>
  <si>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</si>
  <si>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</si>
  <si>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</si>
  <si>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</si>
  <si>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</si>
  <si>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</si>
  <si>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</si>
  <si>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</si>
  <si>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</si>
  <si>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</si>
  <si>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</si>
  <si>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</si>
  <si>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</si>
  <si>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</si>
  <si>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</si>
  <si>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</si>
  <si>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</si>
  <si>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</si>
  <si>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</si>
  <si>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</si>
  <si>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</si>
  <si>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</si>
  <si>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</si>
  <si>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</si>
  <si>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</si>
  <si>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</si>
  <si>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</si>
  <si>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</si>
  <si>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</si>
  <si>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</si>
  <si>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</si>
  <si>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</si>
  <si>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</si>
  <si>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</si>
  <si>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</si>
  <si>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</si>
  <si>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</si>
  <si>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</si>
  <si>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</si>
  <si>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</si>
  <si>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</si>
  <si>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</si>
  <si>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</si>
  <si>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</si>
  <si>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</si>
  <si>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</si>
  <si>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</si>
  <si>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</si>
  <si>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</si>
  <si>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</si>
  <si>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</si>
  <si>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</si>
  <si>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</si>
  <si>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</si>
  <si>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</si>
  <si>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</si>
  <si>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</si>
  <si>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</si>
  <si>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</si>
  <si>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</si>
  <si>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</si>
  <si>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</si>
  <si>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</si>
  <si>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</si>
  <si>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</si>
  <si>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</si>
  <si>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</si>
  <si>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</si>
  <si>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</si>
  <si>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</si>
  <si>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</si>
  <si>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</si>
  <si>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</si>
  <si>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</si>
  <si>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</si>
  <si>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</si>
  <si>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</si>
  <si>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</si>
  <si>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</si>
  <si>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</si>
  <si>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</si>
  <si>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</si>
  <si>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</si>
  <si>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</si>
  <si>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</si>
  <si>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</si>
  <si>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</si>
  <si>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</si>
  <si>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</si>
  <si>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</si>
  <si>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</si>
  <si>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</si>
  <si>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</si>
  <si>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</si>
  <si>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</si>
  <si>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</si>
  <si>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</si>
  <si>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</si>
  <si>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</si>
  <si>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</si>
  <si>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</si>
  <si>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</si>
  <si>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</si>
  <si>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</si>
  <si>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</si>
  <si>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</si>
  <si>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</si>
  <si>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</si>
  <si>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</si>
  <si>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</si>
  <si>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</si>
  <si>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</si>
  <si>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</si>
  <si>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</si>
  <si>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</si>
  <si>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</si>
  <si>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</si>
  <si>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</si>
  <si>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</si>
  <si>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</si>
  <si>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</si>
  <si>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</si>
  <si>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</si>
  <si>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</si>
  <si>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</si>
  <si>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</si>
  <si>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</si>
  <si>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</si>
  <si>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</si>
  <si>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</si>
  <si>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</si>
  <si>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</si>
  <si>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</si>
  <si>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</si>
  <si>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</si>
  <si>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</si>
  <si>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</si>
  <si>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</si>
  <si>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</si>
  <si>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</si>
  <si>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</si>
  <si>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</si>
  <si>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</si>
  <si>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</si>
  <si>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</si>
  <si>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</si>
  <si>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</si>
  <si>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</si>
  <si>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</si>
  <si>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</si>
  <si>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</si>
  <si>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</si>
  <si>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</si>
  <si>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</si>
  <si>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</si>
  <si>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</si>
  <si>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</si>
  <si>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</si>
  <si>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</si>
  <si>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</si>
  <si>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</si>
  <si>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</si>
  <si>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</si>
  <si>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</si>
  <si>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</si>
  <si>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</si>
  <si>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</si>
  <si>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</si>
  <si>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</si>
  <si>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</si>
  <si>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</si>
  <si>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</si>
  <si>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</si>
  <si>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</si>
  <si>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</si>
  <si>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</si>
  <si>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</si>
  <si>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</si>
  <si>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</si>
  <si>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</si>
  <si>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</si>
  <si>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</si>
  <si>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</si>
  <si>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</si>
  <si>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</si>
  <si>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</si>
  <si>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</si>
  <si>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</si>
  <si>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</si>
  <si>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</si>
  <si>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</si>
  <si>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</si>
  <si>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</si>
  <si>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</si>
  <si>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</si>
  <si>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</si>
  <si>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</si>
  <si>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</si>
  <si>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</si>
  <si>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</si>
  <si>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</si>
  <si>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</si>
  <si>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</si>
  <si>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</si>
  <si>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</si>
  <si>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</si>
  <si>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</si>
  <si>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</si>
  <si>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</si>
  <si>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</si>
  <si>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</si>
  <si>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</si>
  <si>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</si>
  <si>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</si>
  <si>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</si>
  <si>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</si>
  <si>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</si>
  <si>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</si>
  <si>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</si>
  <si>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</si>
  <si>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</si>
  <si>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</si>
  <si>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</si>
  <si>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</si>
  <si>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</si>
  <si>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</si>
  <si>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</si>
  <si>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</si>
  <si>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</si>
  <si>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</si>
  <si>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</si>
  <si>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</si>
  <si>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</si>
  <si>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</si>
  <si>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</si>
  <si>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</si>
  <si>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</si>
  <si>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</si>
  <si>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</si>
  <si>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</si>
  <si>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</si>
  <si>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</si>
  <si>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</si>
  <si>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</si>
  <si>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</si>
  <si>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</si>
  <si>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</si>
  <si>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</si>
  <si>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</si>
  <si>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</si>
  <si>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</si>
  <si>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</si>
  <si>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</si>
  <si>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</si>
  <si>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</si>
  <si>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</si>
  <si>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</si>
  <si>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</si>
  <si>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</si>
  <si>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</si>
  <si>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</si>
  <si>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</si>
  <si>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</si>
  <si>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</si>
  <si>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</si>
  <si>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</si>
  <si>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</si>
  <si>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</si>
  <si>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</si>
  <si>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</si>
  <si>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</si>
  <si>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</si>
  <si>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</si>
  <si>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</si>
  <si>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</si>
  <si>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</si>
  <si>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</si>
  <si>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</si>
  <si>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</si>
  <si>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</si>
  <si>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</si>
  <si>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</si>
  <si>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</si>
  <si>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</si>
  <si>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</si>
  <si>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</si>
  <si>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</si>
  <si>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</si>
  <si>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</si>
  <si>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</si>
  <si>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</si>
  <si>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</si>
  <si>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</si>
  <si>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</si>
  <si>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</si>
  <si>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</si>
  <si>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</si>
  <si>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</si>
  <si>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</si>
  <si>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</si>
  <si>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</si>
  <si>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</si>
  <si>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</si>
  <si>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</si>
  <si>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</si>
  <si>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</si>
  <si>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</si>
  <si>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</si>
  <si>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</si>
  <si>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</si>
  <si>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</si>
  <si>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</si>
  <si>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</si>
  <si>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</si>
  <si>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</si>
  <si>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</si>
  <si>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</si>
  <si>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</si>
  <si>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</si>
  <si>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</si>
  <si>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</si>
  <si>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</si>
  <si>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</si>
  <si>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</si>
  <si>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</si>
  <si>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</si>
  <si>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</si>
  <si>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</si>
  <si>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</si>
  <si>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</si>
  <si>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</si>
  <si>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</si>
  <si>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</si>
  <si>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</si>
  <si>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</si>
  <si>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</si>
  <si>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</si>
  <si>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</si>
  <si>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</si>
  <si>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</si>
  <si>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</si>
  <si>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</si>
  <si>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</si>
  <si>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</si>
  <si>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</si>
  <si>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</si>
  <si>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</si>
  <si>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</si>
  <si>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</si>
  <si>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</si>
  <si>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</si>
  <si>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</si>
  <si>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</si>
  <si>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</si>
  <si>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</si>
  <si>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</si>
  <si>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</si>
  <si>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</si>
  <si>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</si>
  <si>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</si>
  <si>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</si>
  <si>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</si>
  <si>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</si>
  <si>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</si>
  <si>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</si>
  <si>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</si>
  <si>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</si>
  <si>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</si>
  <si>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</si>
  <si>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</si>
  <si>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</si>
  <si>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</si>
  <si>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</si>
  <si>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</si>
  <si>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</si>
  <si>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</si>
  <si>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</si>
  <si>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</si>
  <si>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</si>
  <si>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</si>
  <si>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</si>
  <si>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</si>
  <si>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</si>
  <si>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</si>
  <si>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</si>
  <si>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</si>
  <si>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</si>
  <si>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</si>
  <si>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</si>
  <si>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</si>
  <si>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</si>
  <si>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</si>
  <si>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</si>
  <si>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</si>
  <si>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</si>
  <si>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</si>
  <si>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</si>
  <si>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</si>
  <si>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</si>
  <si>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</si>
  <si>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</si>
  <si>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</si>
  <si>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</si>
  <si>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</si>
  <si>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</si>
  <si>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</si>
  <si>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</si>
  <si>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</si>
  <si>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</si>
  <si>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</si>
  <si>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</si>
  <si>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</si>
  <si>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</si>
  <si>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</si>
  <si>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</si>
  <si>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</si>
  <si>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</si>
  <si>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</si>
  <si>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</si>
  <si>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</si>
  <si>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</si>
  <si>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</si>
  <si>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</si>
  <si>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</si>
  <si>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</si>
  <si>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</si>
  <si>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</si>
  <si>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</si>
  <si>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</si>
  <si>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</si>
  <si>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</si>
  <si>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</si>
  <si>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</si>
  <si>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</si>
  <si>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</si>
  <si>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</si>
  <si>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</si>
  <si>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</si>
  <si>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</si>
  <si>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</si>
  <si>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</si>
  <si>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</si>
  <si>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</si>
  <si>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</si>
  <si>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</si>
  <si>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</si>
  <si>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</si>
  <si>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</si>
  <si>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</si>
  <si>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</si>
  <si>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</si>
  <si>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</si>
  <si>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</si>
  <si>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</si>
  <si>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</si>
  <si>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</si>
  <si>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</si>
  <si>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</si>
  <si>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</si>
  <si>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</si>
  <si>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</si>
  <si>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</si>
  <si>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</si>
  <si>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</si>
  <si>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</si>
  <si>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</si>
  <si>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</si>
  <si>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</si>
  <si>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</si>
  <si>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</si>
  <si>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</si>
  <si>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</si>
  <si>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</si>
  <si>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</si>
  <si>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</si>
  <si>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</si>
  <si>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</si>
  <si>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</si>
  <si>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</si>
  <si>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</si>
  <si>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</si>
  <si>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</si>
  <si>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</si>
  <si>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</si>
  <si>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</si>
  <si>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</si>
  <si>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</si>
  <si>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</si>
  <si>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</si>
  <si>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</si>
  <si>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</si>
  <si>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</si>
  <si>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</si>
  <si>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</si>
  <si>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</si>
  <si>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</si>
  <si>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</si>
  <si>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</si>
  <si>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</si>
  <si>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</si>
  <si>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</si>
  <si>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</si>
  <si>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</si>
  <si>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</si>
  <si>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</si>
  <si>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</si>
  <si>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</si>
  <si>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</si>
  <si>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</si>
  <si>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</si>
  <si>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</si>
  <si>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</si>
  <si>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</si>
  <si>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</si>
  <si>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</si>
  <si>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</si>
  <si>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</si>
  <si>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</si>
  <si>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</si>
  <si>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</si>
  <si>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</si>
  <si>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</si>
  <si>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</si>
  <si>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</si>
  <si>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</si>
  <si>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</si>
  <si>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</si>
  <si>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</si>
  <si>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</si>
  <si>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</si>
  <si>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</si>
  <si>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</si>
  <si>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</si>
  <si>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</si>
  <si>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</si>
  <si>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</si>
  <si>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</si>
  <si>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</si>
  <si>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</si>
  <si>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</si>
  <si>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</si>
  <si>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</si>
  <si>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</si>
  <si>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</si>
  <si>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</si>
  <si>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</si>
  <si>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</si>
  <si>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</si>
  <si>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</si>
  <si>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</si>
  <si>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</si>
  <si>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</si>
  <si>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</si>
  <si>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</si>
  <si>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</si>
  <si>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</si>
  <si>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</si>
  <si>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</si>
  <si>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</si>
  <si>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</si>
  <si>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</si>
  <si>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</si>
  <si>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</si>
  <si>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</si>
  <si>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</si>
  <si>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</si>
  <si>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</si>
  <si>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</si>
  <si>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</si>
  <si>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</si>
  <si>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</si>
  <si>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</si>
  <si>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</si>
  <si>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</si>
  <si>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</si>
  <si>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</si>
  <si>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</si>
  <si>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</si>
  <si>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</si>
  <si>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</si>
  <si>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</si>
  <si>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</si>
  <si>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</si>
  <si>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</si>
  <si>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</si>
  <si>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</si>
  <si>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</si>
  <si>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</si>
  <si>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</si>
  <si>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</si>
  <si>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</si>
  <si>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</si>
  <si>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</si>
  <si>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</si>
  <si>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</si>
  <si>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</si>
  <si>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</si>
  <si>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</si>
  <si>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</si>
  <si>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</si>
  <si>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</si>
  <si>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</si>
  <si>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</si>
  <si>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</si>
  <si>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</si>
  <si>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</si>
  <si>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</si>
  <si>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</si>
  <si>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</si>
  <si>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</si>
  <si>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</si>
  <si>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</si>
  <si>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</si>
  <si>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</si>
  <si>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</si>
  <si>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</si>
  <si>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</si>
  <si>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</si>
  <si>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</si>
  <si>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</si>
  <si>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</si>
  <si>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</si>
  <si>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</si>
  <si>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</si>
  <si>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</si>
  <si>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</si>
  <si>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</si>
  <si>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</si>
  <si>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</si>
  <si>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</si>
  <si>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</si>
  <si>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</si>
  <si>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</si>
  <si>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</si>
  <si>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</si>
  <si>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</si>
  <si>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</si>
  <si>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</si>
  <si>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</si>
  <si>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</si>
  <si>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</si>
  <si>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</si>
  <si>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</si>
  <si>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</si>
  <si>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</si>
  <si>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</si>
  <si>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</si>
  <si>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</si>
  <si>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</si>
  <si>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</si>
  <si>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</si>
  <si>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</si>
  <si>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</si>
  <si>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</si>
  <si>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</si>
  <si>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</si>
  <si>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</si>
  <si>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</si>
  <si>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</si>
  <si>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</si>
  <si>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</si>
  <si>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</si>
  <si>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</si>
  <si>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</si>
  <si>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</si>
  <si>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</si>
  <si>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</si>
  <si>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</si>
  <si>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</si>
  <si>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</si>
  <si>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</si>
  <si>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</si>
  <si>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</si>
  <si>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</si>
  <si>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</si>
  <si>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</si>
  <si>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</si>
  <si>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</si>
  <si>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</si>
  <si>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</si>
  <si>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</si>
  <si>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</si>
  <si>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</si>
  <si>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</si>
  <si>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</si>
  <si>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</si>
  <si>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</si>
  <si>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</si>
  <si>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</si>
  <si>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</si>
  <si>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</si>
  <si>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</si>
  <si>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</si>
  <si>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</si>
  <si>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</si>
  <si>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</si>
  <si>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</si>
  <si>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</si>
  <si>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</si>
  <si>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</si>
  <si>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</si>
  <si>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</si>
  <si>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</si>
  <si>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</si>
  <si>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</si>
  <si>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</si>
  <si>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</si>
  <si>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</si>
  <si>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</si>
  <si>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</si>
  <si>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</si>
  <si>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</si>
  <si>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</si>
  <si>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</si>
  <si>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</si>
  <si>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</si>
  <si>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</si>
  <si>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</si>
  <si>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</si>
  <si>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</si>
  <si>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</si>
  <si>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</si>
  <si>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</si>
  <si>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</si>
  <si>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</si>
  <si>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</si>
  <si>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</si>
  <si>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</si>
  <si>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</si>
  <si>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</si>
  <si>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</si>
  <si>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</si>
  <si>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</si>
  <si>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</si>
  <si>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</si>
  <si>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</si>
  <si>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</si>
  <si>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</si>
  <si>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</si>
  <si>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</si>
  <si>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</si>
  <si>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</si>
  <si>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</si>
  <si>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</si>
  <si>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</si>
  <si>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</si>
  <si>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</si>
  <si>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</si>
  <si>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</si>
  <si>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</si>
  <si>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</si>
  <si>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</si>
  <si>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</si>
  <si>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</si>
  <si>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</si>
  <si>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</si>
  <si>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</si>
  <si>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</si>
  <si>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</si>
  <si>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</si>
  <si>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</si>
  <si>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</si>
  <si>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</si>
  <si>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</si>
  <si>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</si>
  <si>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</si>
  <si>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</si>
  <si>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</si>
  <si>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</si>
  <si>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</si>
  <si>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</si>
  <si>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</si>
  <si>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</si>
  <si>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</si>
  <si>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</si>
  <si>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</si>
  <si>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</si>
  <si>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</si>
  <si>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</si>
  <si>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</si>
  <si>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</si>
  <si>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</si>
  <si>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</si>
  <si>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</si>
  <si>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</si>
  <si>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</si>
  <si>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</si>
  <si>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</si>
  <si>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</si>
  <si>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</si>
  <si>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</si>
  <si>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</si>
  <si>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</si>
  <si>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</si>
  <si>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</si>
  <si>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</si>
  <si>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</si>
  <si>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</si>
  <si>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</si>
  <si>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</si>
  <si>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</si>
  <si>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</si>
  <si>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</si>
  <si>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</si>
  <si>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</si>
  <si>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</si>
  <si>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</si>
  <si>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</si>
  <si>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</si>
  <si>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</si>
  <si>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</si>
  <si>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</si>
  <si>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</si>
  <si>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</si>
  <si>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</si>
  <si>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</si>
  <si>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</si>
  <si>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</si>
  <si>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</si>
  <si>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</si>
  <si>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</si>
  <si>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</si>
  <si>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</si>
  <si>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</si>
  <si>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</si>
  <si>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</si>
  <si>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</si>
  <si>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</si>
  <si>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</si>
  <si>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</si>
  <si>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</si>
  <si>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</si>
  <si>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</si>
  <si>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</si>
  <si>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</si>
  <si>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</si>
  <si>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</si>
  <si>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</si>
  <si>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</si>
  <si>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</si>
  <si>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</si>
  <si>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</si>
  <si>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</si>
  <si>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</si>
  <si>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</si>
  <si>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</si>
  <si>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</si>
  <si>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</si>
  <si>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</si>
  <si>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</si>
  <si>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</si>
  <si>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</si>
  <si>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</si>
  <si>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</si>
  <si>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</si>
  <si>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</si>
  <si>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</si>
  <si>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</si>
  <si>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</si>
  <si>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</si>
  <si>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</si>
  <si>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</si>
  <si>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</si>
  <si>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</si>
  <si>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</si>
  <si>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</si>
  <si>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</si>
  <si>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</si>
  <si>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</si>
  <si>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</si>
  <si>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</si>
  <si>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</si>
  <si>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</si>
  <si>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</si>
  <si>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</si>
  <si>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</si>
  <si>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</si>
  <si>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</si>
  <si>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</si>
  <si>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</si>
  <si>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</si>
  <si>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</si>
  <si>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</si>
  <si>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</si>
  <si>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</si>
  <si>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</si>
  <si>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</si>
  <si>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</si>
  <si>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</si>
  <si>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</si>
  <si>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</si>
  <si>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</si>
  <si>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</si>
  <si>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</si>
  <si>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</si>
  <si>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</si>
  <si>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</si>
  <si>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</si>
  <si>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</si>
  <si>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</si>
  <si>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</si>
  <si>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</si>
  <si>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</si>
  <si>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</si>
  <si>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</si>
  <si>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</si>
  <si>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</si>
  <si>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</si>
  <si>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</si>
  <si>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</si>
  <si>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</si>
  <si>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</si>
  <si>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</si>
  <si>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</si>
  <si>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</si>
  <si>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</si>
  <si>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</si>
  <si>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</si>
  <si>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</si>
  <si>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</si>
  <si>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</si>
  <si>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</si>
  <si>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</si>
  <si>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</si>
  <si>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</si>
  <si>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</si>
  <si>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</si>
  <si>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</si>
  <si>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</si>
  <si>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</si>
  <si>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</si>
  <si>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</si>
  <si>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</si>
  <si>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</si>
  <si>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</si>
  <si>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</si>
  <si>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</si>
  <si>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</si>
  <si>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</si>
  <si>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</si>
  <si>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</si>
  <si>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</si>
  <si>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</si>
  <si>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</si>
  <si>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</si>
  <si>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</si>
  <si>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</si>
  <si>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</si>
  <si>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</si>
  <si>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</si>
  <si>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</si>
  <si>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</si>
  <si>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</si>
  <si>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</si>
  <si>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</si>
  <si>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</si>
  <si>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</si>
  <si>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</si>
  <si>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</si>
  <si>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</si>
  <si>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</si>
  <si>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</si>
  <si>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</si>
  <si>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</si>
  <si>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</si>
  <si>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</si>
  <si>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</si>
  <si>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</si>
  <si>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</si>
  <si>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</si>
  <si>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</si>
  <si>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</si>
  <si>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</si>
  <si>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</si>
  <si>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</si>
  <si>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</si>
  <si>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</si>
  <si>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</si>
  <si>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</si>
  <si>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</si>
  <si>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</si>
  <si>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</si>
  <si>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</si>
  <si>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</si>
  <si>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</si>
  <si>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</si>
  <si>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</si>
  <si>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</si>
  <si>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</si>
  <si>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</si>
  <si>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</si>
  <si>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</si>
  <si>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</si>
  <si>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</si>
  <si>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</si>
  <si>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</si>
  <si>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</si>
  <si>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</si>
  <si>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</si>
  <si>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</si>
  <si>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</si>
  <si>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</si>
  <si>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</si>
  <si>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</si>
  <si>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</si>
  <si>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</si>
  <si>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</si>
  <si>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</si>
  <si>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</si>
  <si>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</si>
  <si>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</si>
  <si>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</si>
  <si>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</si>
  <si>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</si>
  <si>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</si>
  <si>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</si>
  <si>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</si>
  <si>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</si>
  <si>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</si>
  <si>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</si>
  <si>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</si>
  <si>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</si>
  <si>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</si>
  <si>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</si>
  <si>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</si>
  <si>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</si>
  <si>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</si>
  <si>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</si>
  <si>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</si>
  <si>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</si>
  <si>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</si>
  <si>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</si>
  <si>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</si>
  <si>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</si>
  <si>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</si>
  <si>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</si>
  <si>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</si>
  <si>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</si>
  <si>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</si>
  <si>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</si>
  <si>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</si>
  <si>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</si>
  <si>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</si>
  <si>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</si>
  <si>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</si>
  <si>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</si>
  <si>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</si>
  <si>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</si>
  <si>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</si>
  <si>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</si>
  <si>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</si>
  <si>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</si>
  <si>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</si>
  <si>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</si>
  <si>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</si>
  <si>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</si>
  <si>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</si>
  <si>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</si>
  <si>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</si>
  <si>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</si>
  <si>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</si>
  <si>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</si>
  <si>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</si>
  <si>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</si>
  <si>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</si>
  <si>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</si>
  <si>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</si>
  <si>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</si>
  <si>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</si>
  <si>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</si>
  <si>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</si>
  <si>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</si>
  <si>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</si>
  <si>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</si>
  <si>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</si>
  <si>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</si>
  <si>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</si>
  <si>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</si>
  <si>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</si>
  <si>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</si>
  <si>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</si>
  <si>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</si>
  <si>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</si>
  <si>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</si>
  <si>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</si>
  <si>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</si>
  <si>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</si>
  <si>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</si>
  <si>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</si>
  <si>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</si>
  <si>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</si>
  <si>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</si>
  <si>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</si>
  <si>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</si>
  <si>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</si>
  <si>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</si>
  <si>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</si>
  <si>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</si>
  <si>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</si>
  <si>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</si>
  <si>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</si>
  <si>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</si>
  <si>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</si>
  <si>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</si>
  <si>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</si>
  <si>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</si>
  <si>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</si>
  <si>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</si>
  <si>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</si>
  <si>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</si>
  <si>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</si>
  <si>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</si>
  <si>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</si>
  <si>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</si>
  <si>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</si>
  <si>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</si>
  <si>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</si>
  <si>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</si>
  <si>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</si>
  <si>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</si>
  <si>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</si>
  <si>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</si>
  <si>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</si>
  <si>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</si>
  <si>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</si>
  <si>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</si>
  <si>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</si>
  <si>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</si>
  <si>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</si>
  <si>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</si>
  <si>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</si>
  <si>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</si>
  <si>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</si>
  <si>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</si>
  <si>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</si>
  <si>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</si>
  <si>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</si>
  <si>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</si>
  <si>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</si>
  <si>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</si>
  <si>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</si>
  <si>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</si>
  <si>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</si>
  <si>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</si>
  <si>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</si>
  <si>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</si>
  <si>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</si>
  <si>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</si>
  <si>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</si>
  <si>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</si>
  <si>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</si>
  <si>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</si>
  <si>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</si>
  <si>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</si>
  <si>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</si>
  <si>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</si>
  <si>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</si>
  <si>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</si>
  <si>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</si>
  <si>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</si>
  <si>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</si>
  <si>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</si>
  <si>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</si>
  <si>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</si>
  <si>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</si>
  <si>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</si>
  <si>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</si>
  <si>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</si>
  <si>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</si>
  <si>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</si>
  <si>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</si>
  <si>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</si>
  <si>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</si>
  <si>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</si>
  <si>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</si>
  <si>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</si>
  <si>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</si>
  <si>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</si>
  <si>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</si>
  <si>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</si>
  <si>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</si>
  <si>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</si>
  <si>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</si>
  <si>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</si>
  <si>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</si>
  <si>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</si>
  <si>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</si>
  <si>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</si>
  <si>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</si>
  <si>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</si>
  <si>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</si>
  <si>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</si>
  <si>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</si>
  <si>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</si>
  <si>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</si>
  <si>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</si>
  <si>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</si>
  <si>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</si>
  <si>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</si>
  <si>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</si>
  <si>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</si>
  <si>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</si>
  <si>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</si>
  <si>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</si>
  <si>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</si>
  <si>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</si>
  <si>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</si>
  <si>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</si>
  <si>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</si>
  <si>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</si>
  <si>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</si>
  <si>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</si>
  <si>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</si>
  <si>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</si>
  <si>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</si>
  <si>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</si>
  <si>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</si>
  <si>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</si>
  <si>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</si>
  <si>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</si>
  <si>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</si>
  <si>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</si>
  <si>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</si>
  <si>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</si>
  <si>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</si>
  <si>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</si>
  <si>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</si>
  <si>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</si>
  <si>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</si>
  <si>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</si>
  <si>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</si>
  <si>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</si>
  <si>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</si>
  <si>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</si>
  <si>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</si>
  <si>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</si>
  <si>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</si>
  <si>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</si>
  <si>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</si>
  <si>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</si>
  <si>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</si>
  <si>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</si>
  <si>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</si>
  <si>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</si>
  <si>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</si>
  <si>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</si>
  <si>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</si>
  <si>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</si>
  <si>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</si>
  <si>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</si>
  <si>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</si>
  <si>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</si>
  <si>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</si>
  <si>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</si>
  <si>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</si>
  <si>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</si>
  <si>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</si>
  <si>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</si>
  <si>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</si>
  <si>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</si>
  <si>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</si>
  <si>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</si>
  <si>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</si>
  <si>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</si>
  <si>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</si>
  <si>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</si>
  <si>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</si>
  <si>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</si>
  <si>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</si>
  <si>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</si>
  <si>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</si>
  <si>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</si>
  <si>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</si>
  <si>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</si>
  <si>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</si>
  <si>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</si>
  <si>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</si>
  <si>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</si>
  <si>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</si>
  <si>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</si>
  <si>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</si>
  <si>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</si>
  <si>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</si>
  <si>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</si>
  <si>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</si>
  <si>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</si>
  <si>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</si>
  <si>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</si>
  <si>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</si>
  <si>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</si>
  <si>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</si>
  <si>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</si>
  <si>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</si>
  <si>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</si>
  <si>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</si>
  <si>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</si>
  <si>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</si>
  <si>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</si>
  <si>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</si>
  <si>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</si>
  <si>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</si>
  <si>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</si>
  <si>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</si>
  <si>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</si>
  <si>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</si>
  <si>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</si>
  <si>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</si>
  <si>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</si>
  <si>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</si>
  <si>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</si>
  <si>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</si>
  <si>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</si>
  <si>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</si>
  <si>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</si>
  <si>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</si>
  <si>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</si>
  <si>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</si>
  <si>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</si>
  <si>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</si>
  <si>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</si>
  <si>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</si>
  <si>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</si>
  <si>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</si>
  <si>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</si>
  <si>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</si>
  <si>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</si>
  <si>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</si>
  <si>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</si>
  <si>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</si>
  <si>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</si>
  <si>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</si>
  <si>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</si>
  <si>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</si>
  <si>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</si>
  <si>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</si>
  <si>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</si>
  <si>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</si>
  <si>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</si>
  <si>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</si>
  <si>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</si>
  <si>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</si>
  <si>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</si>
  <si>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</si>
  <si>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</si>
  <si>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</si>
  <si>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</si>
  <si>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</si>
  <si>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</si>
  <si>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</si>
  <si>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</si>
  <si>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</si>
  <si>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</si>
  <si>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</si>
  <si>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</si>
  <si>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</si>
  <si>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</si>
  <si>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</si>
  <si>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</si>
  <si>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</si>
  <si>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</si>
  <si>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</si>
  <si>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</si>
  <si>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</si>
  <si>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</si>
  <si>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</si>
  <si>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</si>
  <si>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</si>
  <si>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</si>
  <si>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</si>
  <si>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</si>
  <si>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</si>
  <si>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</si>
  <si>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</si>
  <si>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</si>
  <si>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</si>
  <si>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</si>
  <si>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</si>
  <si>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</si>
  <si>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</si>
  <si>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</si>
  <si>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</si>
  <si>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</si>
  <si>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</si>
  <si>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</si>
  <si>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</si>
  <si>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</si>
  <si>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</si>
  <si>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</si>
  <si>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</si>
  <si>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</si>
  <si>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</si>
  <si>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</si>
  <si>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</si>
  <si>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</si>
  <si>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</si>
  <si>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</si>
  <si>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</si>
  <si>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</si>
  <si>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</si>
  <si>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</si>
  <si>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</si>
  <si>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</si>
  <si>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</si>
  <si>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</si>
  <si>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</si>
  <si>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</si>
  <si>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</si>
  <si>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</si>
  <si>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</si>
  <si>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</si>
  <si>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</si>
  <si>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</si>
  <si>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</si>
  <si>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</si>
  <si>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</si>
  <si>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</si>
  <si>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</si>
  <si>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</si>
  <si>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</si>
  <si>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</si>
  <si>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</si>
  <si>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</si>
  <si>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</si>
  <si>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</si>
  <si>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</si>
  <si>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</si>
  <si>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</si>
  <si>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</si>
  <si>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</si>
  <si>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</si>
  <si>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</si>
  <si>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</si>
  <si>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</si>
  <si>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</si>
  <si>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</si>
  <si>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</si>
  <si>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</si>
  <si>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</si>
  <si>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</si>
  <si>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</si>
  <si>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</si>
  <si>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</si>
  <si>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</si>
  <si>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</si>
  <si>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</si>
  <si>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</si>
  <si>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</si>
  <si>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</si>
  <si>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</si>
  <si>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</si>
  <si>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</si>
  <si>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</si>
  <si>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</si>
  <si>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</si>
  <si>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</si>
  <si>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</si>
  <si>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</si>
  <si>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</si>
  <si>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</si>
  <si>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</si>
  <si>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</si>
  <si>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</si>
  <si>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</si>
  <si>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</si>
  <si>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</si>
  <si>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</si>
  <si>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</si>
  <si>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</si>
  <si>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</si>
  <si>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</si>
  <si>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</si>
  <si>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</si>
  <si>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</si>
  <si>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</si>
  <si>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</si>
  <si>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</si>
  <si>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</si>
  <si>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</si>
  <si>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</si>
  <si>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</si>
  <si>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</si>
  <si>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</si>
  <si>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</si>
  <si>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</si>
  <si>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</si>
  <si>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</si>
  <si>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</si>
  <si>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</si>
  <si>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</si>
  <si>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</si>
  <si>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</si>
  <si>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</si>
  <si>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</si>
  <si>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</si>
  <si>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</si>
  <si>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</si>
  <si>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</si>
  <si>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</si>
  <si>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</si>
  <si>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</si>
  <si>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</si>
  <si>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</si>
  <si>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</si>
  <si>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</si>
  <si>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</si>
  <si>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</si>
  <si>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</si>
  <si>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</si>
  <si>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</si>
  <si>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</si>
  <si>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</si>
  <si>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</si>
  <si>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</si>
  <si>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</si>
  <si>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</si>
  <si>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</si>
  <si>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</si>
  <si>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</si>
  <si>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</si>
  <si>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</si>
  <si>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</si>
  <si>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</si>
  <si>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</si>
  <si>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</si>
  <si>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</si>
  <si>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</si>
  <si>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</si>
  <si>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</si>
  <si>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</si>
  <si>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</si>
  <si>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</si>
  <si>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</si>
  <si>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</si>
  <si>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</si>
  <si>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</si>
  <si>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</si>
  <si>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</si>
  <si>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</si>
  <si>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</si>
  <si>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</si>
  <si>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</si>
  <si>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</si>
  <si>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</si>
  <si>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</si>
  <si>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</si>
  <si>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</si>
  <si>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</si>
  <si>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</si>
  <si>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</si>
  <si>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</si>
  <si>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</si>
  <si>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</si>
  <si>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</si>
  <si>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</si>
  <si>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</si>
  <si>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</si>
  <si>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</si>
  <si>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</si>
  <si>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</si>
  <si>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</si>
  <si>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</si>
  <si>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</si>
  <si>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</si>
  <si>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</si>
  <si>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</si>
  <si>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</si>
  <si>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</si>
  <si>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</si>
  <si>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</si>
  <si>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</si>
  <si>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</si>
  <si>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</si>
  <si>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</si>
  <si>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</si>
  <si>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</si>
  <si>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</si>
  <si>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</si>
  <si>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</si>
  <si>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</si>
  <si>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</si>
  <si>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</si>
  <si>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</si>
  <si>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</si>
  <si>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</si>
  <si>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</si>
  <si>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</si>
  <si>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</si>
  <si>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</si>
  <si>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</si>
  <si>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</si>
  <si>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</si>
  <si>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</si>
  <si>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</si>
  <si>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</si>
  <si>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</si>
  <si>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</si>
  <si>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</si>
  <si>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</si>
  <si>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</si>
  <si>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</si>
  <si>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</si>
  <si>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</si>
  <si>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</si>
  <si>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</si>
  <si>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</si>
  <si>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</si>
  <si>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</si>
  <si>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</si>
  <si>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</si>
  <si>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</si>
  <si>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</si>
  <si>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</si>
  <si>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</si>
  <si>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</si>
  <si>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</si>
  <si>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</si>
  <si>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</si>
  <si>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</si>
  <si>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</si>
  <si>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</si>
  <si>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</si>
  <si>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</si>
  <si>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</si>
  <si>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</si>
  <si>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</si>
  <si>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</si>
  <si>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</si>
  <si>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</si>
  <si>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</si>
  <si>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</si>
  <si>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</si>
  <si>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</si>
  <si>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</si>
  <si>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</si>
  <si>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</si>
  <si>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</si>
  <si>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</si>
  <si>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</si>
  <si>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</si>
  <si>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</si>
  <si>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</si>
  <si>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</si>
  <si>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</si>
  <si>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</si>
  <si>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</si>
  <si>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</si>
  <si>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</si>
  <si>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</si>
  <si>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</si>
  <si>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</si>
  <si>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</si>
  <si>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</si>
  <si>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</si>
  <si>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</si>
  <si>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</si>
  <si>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</si>
  <si>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</si>
  <si>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</si>
  <si>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</si>
  <si>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</si>
  <si>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</si>
  <si>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</si>
  <si>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</si>
  <si>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</si>
  <si>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</si>
  <si>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</si>
  <si>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</si>
  <si>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</si>
  <si>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</si>
  <si>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</si>
  <si>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</si>
  <si>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</si>
  <si>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</si>
  <si>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</si>
  <si>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</si>
  <si>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</si>
  <si>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</si>
  <si>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</si>
  <si>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</si>
  <si>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</si>
  <si>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</si>
  <si>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</si>
  <si>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</si>
  <si>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</si>
  <si>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</si>
  <si>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</si>
  <si>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</si>
  <si>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</si>
  <si>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</si>
  <si>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</si>
  <si>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</si>
  <si>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</si>
  <si>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</si>
  <si>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</si>
  <si>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</si>
  <si>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</si>
  <si>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</si>
  <si>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</si>
  <si>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</si>
  <si>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</si>
  <si>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</si>
  <si>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</si>
  <si>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</si>
  <si>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</si>
  <si>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</si>
  <si>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</si>
  <si>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</si>
  <si>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</si>
  <si>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</si>
  <si>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</si>
  <si>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</si>
  <si>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</si>
  <si>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</si>
  <si>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</si>
  <si>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</si>
  <si>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</si>
  <si>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</si>
  <si>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</si>
  <si>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</si>
  <si>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</si>
  <si>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</si>
  <si>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</si>
  <si>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</si>
  <si>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</si>
  <si>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</si>
  <si>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</si>
  <si>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</si>
  <si>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</si>
  <si>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</si>
  <si>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</si>
  <si>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</si>
  <si>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</si>
  <si>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</si>
  <si>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</si>
  <si>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</si>
  <si>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</si>
  <si>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</si>
  <si>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</si>
  <si>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</si>
  <si>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</si>
  <si>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</si>
  <si>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</si>
  <si>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</si>
  <si>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</si>
  <si>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</si>
  <si>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</si>
  <si>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</si>
  <si>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</si>
  <si>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</si>
  <si>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</si>
  <si>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</si>
  <si>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</si>
  <si>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</si>
  <si>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</si>
  <si>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</si>
  <si>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</si>
  <si>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</si>
  <si>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</si>
  <si>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</si>
  <si>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</si>
  <si>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</si>
  <si>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</si>
  <si>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</si>
  <si>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</si>
  <si>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</si>
  <si>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</si>
  <si>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</si>
  <si>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</si>
  <si>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</si>
  <si>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</si>
  <si>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</si>
  <si>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</si>
  <si>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</si>
  <si>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</si>
  <si>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</si>
  <si>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</si>
  <si>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</si>
  <si>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</si>
  <si>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</si>
  <si>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</si>
  <si>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</si>
  <si>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</si>
  <si>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</si>
  <si>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</si>
  <si>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</si>
  <si>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</si>
  <si>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</si>
  <si>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</si>
  <si>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</si>
  <si>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</si>
  <si>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</si>
  <si>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</si>
  <si>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</si>
  <si>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</si>
  <si>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</si>
  <si>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</si>
  <si>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</si>
  <si>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</si>
  <si>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</si>
  <si>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</si>
  <si>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</si>
  <si>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</si>
  <si>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</si>
  <si>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</si>
  <si>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</si>
  <si>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</si>
  <si>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</si>
  <si>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</si>
  <si>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</si>
  <si>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</si>
  <si>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</si>
  <si>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</si>
  <si>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</si>
  <si>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</si>
  <si>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</si>
  <si>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</si>
  <si>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</si>
  <si>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</si>
  <si>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</si>
  <si>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</si>
  <si>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</si>
  <si>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</si>
  <si>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</si>
  <si>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</si>
  <si>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</si>
  <si>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</si>
  <si>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</si>
  <si>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</si>
  <si>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</si>
  <si>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</si>
  <si>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</si>
  <si>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</si>
  <si>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</si>
  <si>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</si>
  <si>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</si>
  <si>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</si>
  <si>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</si>
  <si>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</si>
  <si>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</si>
  <si>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</si>
  <si>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</si>
  <si>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</si>
  <si>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</si>
  <si>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</si>
  <si>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</si>
  <si>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</si>
  <si>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</si>
  <si>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</si>
  <si>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</si>
  <si>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</si>
  <si>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</si>
  <si>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</si>
  <si>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</si>
  <si>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</si>
  <si>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</si>
  <si>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</si>
  <si>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</si>
  <si>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</si>
  <si>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</si>
  <si>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</si>
  <si>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</si>
  <si>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</si>
  <si>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</si>
  <si>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</si>
  <si>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</si>
  <si>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</si>
  <si>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</si>
  <si>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</si>
  <si>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</si>
  <si>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</si>
  <si>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</si>
  <si>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</si>
  <si>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</si>
  <si>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</si>
  <si>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</si>
  <si>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</si>
  <si>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</si>
  <si>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</si>
  <si>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</si>
  <si>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</si>
  <si>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</si>
  <si>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</si>
  <si>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</si>
  <si>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</si>
  <si>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</si>
  <si>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</si>
  <si>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</si>
  <si>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</si>
  <si>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</si>
  <si>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</si>
  <si>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</si>
  <si>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</si>
  <si>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</si>
  <si>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</si>
  <si>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</si>
  <si>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</si>
  <si>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</si>
  <si>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</si>
  <si>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</si>
  <si>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</si>
  <si>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</si>
  <si>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</si>
  <si>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</si>
  <si>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</si>
  <si>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</si>
  <si>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</si>
  <si>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</si>
  <si>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</si>
  <si>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</si>
  <si>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</si>
  <si>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</si>
  <si>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</si>
  <si>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</si>
  <si>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</si>
  <si>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</si>
  <si>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</si>
  <si>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</si>
  <si>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</si>
  <si>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</si>
  <si>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</si>
  <si>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</si>
  <si>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</si>
  <si>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</si>
  <si>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</si>
  <si>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</si>
  <si>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</si>
  <si>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</si>
  <si>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</si>
  <si>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</si>
  <si>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</si>
  <si>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</si>
  <si>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</si>
  <si>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</si>
  <si>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</si>
  <si>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</si>
  <si>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</si>
  <si>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</si>
  <si>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</si>
  <si>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</si>
  <si>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</si>
  <si>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</si>
  <si>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</si>
  <si>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</si>
  <si>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</si>
  <si>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</si>
  <si>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</si>
  <si>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</si>
  <si>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</si>
  <si>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</si>
  <si>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</si>
  <si>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</si>
  <si>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</si>
  <si>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</si>
  <si>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</si>
  <si>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</si>
  <si>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</si>
  <si>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</si>
  <si>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</si>
  <si>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</si>
  <si>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</si>
  <si>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</si>
  <si>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</si>
  <si>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</si>
  <si>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</si>
  <si>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</si>
  <si>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</si>
  <si>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</si>
  <si>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</si>
  <si>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</si>
  <si>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</si>
  <si>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</si>
  <si>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</si>
  <si>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</si>
  <si>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</si>
  <si>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</si>
  <si>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</si>
  <si>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</si>
  <si>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</si>
  <si>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</si>
  <si>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</si>
  <si>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</si>
  <si>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</si>
  <si>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</si>
  <si>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</si>
  <si>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</si>
  <si>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</si>
  <si>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</si>
  <si>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</si>
  <si>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</si>
  <si>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</si>
  <si>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</si>
  <si>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</si>
  <si>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</si>
  <si>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</si>
  <si>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</si>
  <si>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</si>
  <si>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</si>
  <si>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</si>
  <si>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</si>
  <si>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</si>
  <si>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</si>
  <si>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</si>
  <si>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</si>
  <si>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</si>
  <si>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</si>
  <si>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</si>
  <si>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</si>
  <si>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</si>
  <si>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</si>
  <si>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</si>
  <si>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</si>
  <si>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</si>
  <si>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</si>
  <si>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</si>
  <si>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</si>
  <si>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</si>
  <si>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</si>
  <si>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</si>
  <si>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</si>
  <si>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</si>
  <si>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</si>
  <si>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</si>
  <si>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</si>
  <si>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</si>
  <si>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</si>
  <si>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</si>
  <si>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</si>
  <si>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</si>
  <si>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</si>
  <si>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</si>
  <si>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</si>
  <si>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</si>
  <si>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</si>
  <si>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</si>
  <si>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</si>
  <si>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</si>
  <si>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</si>
  <si>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</si>
  <si>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</si>
  <si>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</si>
  <si>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</si>
  <si>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</si>
  <si>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</si>
  <si>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</si>
  <si>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</si>
  <si>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</si>
  <si>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</si>
  <si>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</si>
  <si>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</si>
  <si>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</si>
  <si>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</si>
  <si>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</si>
  <si>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</si>
  <si>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</si>
  <si>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</si>
  <si>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</si>
  <si>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</si>
  <si>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</si>
  <si>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</si>
  <si>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</si>
  <si>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</si>
  <si>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</si>
  <si>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</si>
  <si>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</si>
  <si>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</si>
  <si>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</si>
  <si>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</si>
  <si>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</si>
  <si>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</si>
  <si>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</si>
  <si>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</si>
  <si>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</si>
  <si>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</si>
  <si>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</si>
  <si>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</si>
  <si>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</si>
  <si>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</si>
  <si>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</si>
  <si>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</si>
  <si>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</si>
  <si>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</si>
  <si>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</si>
  <si>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</si>
  <si>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</si>
  <si>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</si>
  <si>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</si>
  <si>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</si>
  <si>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</si>
  <si>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</si>
  <si>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</si>
  <si>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</si>
  <si>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</si>
  <si>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</si>
  <si>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</si>
  <si>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</si>
  <si>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</si>
  <si>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</si>
  <si>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</si>
  <si>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</si>
  <si>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</si>
  <si>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</si>
  <si>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</si>
  <si>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</si>
  <si>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</si>
  <si>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</si>
  <si>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</si>
  <si>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</si>
  <si>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</si>
  <si>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</si>
  <si>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</si>
  <si>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</si>
  <si>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</si>
  <si>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</si>
  <si>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</si>
  <si>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</si>
  <si>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</si>
  <si>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</si>
  <si>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</si>
  <si>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</si>
  <si>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</si>
  <si>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</si>
  <si>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</si>
  <si>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</si>
  <si>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</si>
  <si>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</si>
  <si>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</si>
  <si>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</si>
  <si>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</si>
  <si>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</si>
  <si>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</si>
  <si>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</si>
  <si>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</si>
  <si>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</si>
  <si>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</si>
  <si>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</si>
  <si>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</si>
  <si>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</si>
  <si>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</si>
  <si>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</si>
  <si>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</si>
  <si>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</si>
  <si>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</si>
  <si>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</si>
  <si>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</si>
  <si>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</si>
  <si>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</si>
  <si>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</si>
  <si>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</si>
  <si>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</si>
  <si>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</si>
  <si>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</si>
  <si>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</si>
  <si>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</si>
  <si>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</si>
  <si>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</si>
  <si>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</si>
  <si>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</si>
  <si>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</si>
  <si>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</si>
  <si>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</si>
  <si>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</si>
  <si>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</si>
  <si>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</si>
  <si>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</si>
  <si>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</si>
  <si>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</si>
  <si>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</si>
  <si>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</si>
  <si>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</si>
  <si>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</si>
  <si>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</si>
  <si>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</si>
  <si>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</si>
  <si>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</si>
  <si>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</si>
  <si>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</si>
  <si>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</si>
  <si>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</si>
  <si>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</si>
  <si>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</si>
  <si>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</si>
  <si>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</si>
  <si>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</si>
  <si>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</si>
  <si>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</si>
  <si>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</si>
  <si>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</si>
  <si>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</si>
  <si>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</si>
  <si>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</si>
  <si>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</si>
  <si>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</si>
  <si>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</si>
  <si>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</si>
  <si>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</si>
  <si>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</si>
  <si>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</si>
  <si>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</si>
  <si>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</si>
  <si>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</si>
  <si>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</si>
  <si>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</si>
  <si>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</si>
  <si>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</si>
  <si>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</si>
  <si>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</si>
  <si>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</si>
  <si>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</si>
  <si>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</si>
  <si>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</si>
  <si>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</si>
  <si>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</si>
  <si>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</si>
  <si>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</si>
  <si>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</si>
  <si>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</si>
  <si>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</si>
  <si>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</si>
  <si>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</si>
  <si>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</si>
  <si>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</si>
  <si>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</si>
  <si>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</si>
  <si>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</si>
  <si>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</si>
  <si>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</si>
  <si>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</si>
  <si>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</si>
  <si>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</si>
  <si>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</si>
  <si>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</si>
  <si>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</si>
  <si>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</si>
  <si>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</si>
  <si>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</si>
  <si>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</si>
  <si>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</si>
  <si>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</si>
  <si>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</si>
  <si>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</si>
  <si>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</si>
  <si>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</si>
  <si>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</si>
  <si>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</si>
  <si>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</si>
  <si>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</si>
  <si>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</si>
  <si>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</si>
  <si>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</si>
  <si>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</si>
  <si>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</si>
  <si>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</si>
  <si>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</si>
  <si>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</si>
  <si>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</si>
  <si>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</si>
  <si>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</si>
  <si>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</si>
  <si>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</si>
  <si>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</si>
  <si>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</si>
  <si>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</si>
  <si>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</si>
  <si>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</si>
  <si>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</si>
  <si>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</si>
  <si>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</si>
  <si>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</si>
  <si>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</si>
  <si>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</si>
  <si>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</si>
  <si>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</si>
  <si>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</si>
  <si>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</si>
  <si>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</si>
  <si>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</si>
  <si>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</si>
  <si>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</si>
  <si>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</si>
  <si>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</si>
  <si>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</si>
  <si>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</si>
  <si>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</si>
  <si>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</si>
  <si>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</si>
  <si>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</si>
  <si>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</si>
  <si>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</si>
  <si>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</si>
  <si>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</si>
  <si>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</si>
  <si>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</si>
  <si>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</si>
  <si>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</si>
  <si>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</si>
  <si>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</si>
  <si>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</si>
  <si>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</si>
  <si>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</si>
  <si>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</si>
  <si>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</si>
  <si>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</si>
  <si>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</si>
  <si>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</si>
  <si>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</si>
  <si>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</si>
  <si>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</si>
  <si>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</si>
  <si>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</si>
  <si>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</si>
  <si>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</si>
  <si>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</si>
  <si>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</si>
  <si>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</si>
  <si>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</si>
  <si>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</si>
  <si>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</si>
  <si>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</si>
  <si>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</si>
  <si>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</si>
  <si>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</si>
  <si>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</si>
  <si>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</si>
  <si>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</si>
  <si>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</si>
  <si>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</si>
  <si>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</si>
  <si>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</si>
  <si>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</si>
  <si>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</si>
  <si>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</si>
  <si>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</si>
  <si>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</si>
  <si>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</si>
  <si>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</si>
  <si>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</si>
  <si>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</si>
  <si>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</si>
  <si>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</si>
  <si>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</si>
  <si>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</si>
  <si>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</si>
  <si>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</si>
  <si>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</si>
  <si>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</si>
  <si>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</si>
  <si>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</si>
  <si>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</si>
  <si>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</si>
  <si>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</si>
  <si>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</si>
  <si>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</si>
  <si>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</si>
  <si>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</si>
  <si>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</si>
  <si>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</si>
  <si>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</si>
  <si>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</si>
  <si>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</si>
  <si>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</si>
  <si>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</si>
  <si>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</si>
  <si>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</si>
  <si>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</si>
  <si>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</si>
  <si>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</si>
  <si>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</si>
  <si>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</si>
  <si>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</si>
  <si>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</si>
  <si>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</si>
  <si>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</si>
  <si>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</si>
  <si>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</si>
  <si>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</si>
  <si>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</si>
  <si>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</si>
  <si>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</si>
  <si>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</si>
  <si>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</si>
  <si>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</si>
  <si>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</si>
  <si>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</si>
  <si>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</si>
  <si>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</si>
  <si>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</si>
  <si>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</si>
  <si>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</si>
  <si>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</si>
  <si>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</si>
  <si>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</si>
  <si>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</si>
  <si>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</si>
  <si>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</si>
  <si>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</si>
  <si>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</si>
  <si>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</si>
  <si>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</si>
  <si>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</si>
  <si>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</si>
  <si>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</si>
  <si>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</si>
  <si>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</si>
  <si>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</si>
  <si>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</si>
  <si>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</si>
  <si>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</si>
  <si>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</si>
  <si>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</si>
  <si>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</si>
  <si>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</si>
  <si>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</si>
  <si>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</si>
  <si>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</si>
  <si>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</si>
  <si>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</si>
  <si>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</si>
  <si>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</si>
  <si>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</si>
  <si>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</si>
  <si>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</si>
  <si>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</si>
  <si>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</si>
  <si>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</si>
  <si>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</si>
  <si>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</si>
  <si>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</si>
  <si>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</si>
  <si>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</si>
  <si>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</si>
  <si>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</si>
  <si>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</si>
  <si>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</si>
  <si>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</si>
  <si>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</si>
  <si>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</si>
  <si>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</si>
  <si>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</si>
  <si>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</si>
  <si>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</si>
  <si>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</si>
  <si>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</si>
  <si>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</si>
  <si>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</si>
  <si>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</si>
  <si>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</si>
  <si>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</si>
  <si>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</si>
  <si>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</si>
  <si>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</si>
  <si>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</si>
  <si>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</si>
  <si>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</si>
  <si>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</si>
  <si>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</si>
  <si>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</si>
  <si>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</si>
  <si>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</si>
  <si>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</si>
  <si>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</si>
  <si>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</si>
  <si>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</si>
  <si>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</si>
  <si>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</si>
  <si>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</si>
  <si>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</si>
  <si>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</si>
  <si>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</si>
  <si>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</si>
  <si>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</si>
  <si>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</si>
  <si>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</si>
  <si>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</si>
  <si>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</si>
  <si>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</si>
  <si>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</si>
  <si>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</si>
  <si>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</si>
  <si>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</si>
  <si>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</si>
  <si>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</si>
  <si>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</si>
  <si>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</si>
  <si>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</si>
  <si>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</si>
  <si>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</si>
  <si>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</si>
  <si>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</si>
  <si>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</si>
  <si>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</si>
  <si>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</si>
  <si>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</si>
  <si>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</si>
  <si>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</si>
  <si>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</si>
  <si>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</si>
  <si>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</si>
  <si>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</si>
  <si>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</si>
  <si>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</si>
  <si>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</si>
  <si>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</si>
  <si>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</si>
  <si>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</si>
  <si>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</si>
  <si>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</si>
  <si>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</si>
  <si>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</si>
  <si>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</si>
  <si>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</si>
  <si>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</si>
  <si>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</si>
  <si>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</si>
  <si>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</si>
  <si>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</si>
  <si>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</si>
  <si>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</si>
  <si>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</si>
  <si>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</si>
  <si>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</si>
  <si>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</si>
  <si>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</si>
  <si>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</si>
  <si>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</si>
  <si>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</si>
  <si>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</si>
  <si>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</si>
  <si>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</si>
  <si>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</si>
  <si>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</si>
  <si>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</si>
  <si>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</si>
  <si>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</si>
  <si>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</si>
  <si>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</si>
  <si>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</si>
  <si>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</si>
  <si>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</si>
  <si>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</si>
  <si>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</si>
  <si>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</si>
  <si>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</si>
  <si>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</si>
  <si>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</si>
  <si>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</si>
  <si>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</si>
  <si>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</si>
  <si>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</si>
  <si>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</si>
  <si>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</si>
  <si>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</si>
  <si>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</si>
  <si>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</si>
  <si>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</si>
  <si>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</si>
  <si>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</si>
  <si>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</si>
  <si>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</si>
  <si>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</si>
  <si>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</si>
  <si>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</si>
  <si>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</si>
  <si>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</si>
  <si>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</si>
  <si>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</si>
  <si>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</si>
  <si>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</si>
  <si>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</si>
  <si>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</si>
  <si>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</si>
  <si>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</si>
  <si>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</si>
  <si>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</si>
  <si>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</si>
  <si>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</si>
  <si>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</si>
  <si>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</si>
  <si>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</si>
  <si>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</si>
  <si>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</si>
  <si>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</si>
  <si>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</si>
  <si>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</si>
  <si>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</si>
  <si>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</si>
  <si>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</si>
  <si>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</si>
  <si>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</si>
  <si>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</si>
  <si>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</si>
  <si>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</si>
  <si>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</si>
  <si>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</si>
  <si>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</si>
  <si>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</si>
  <si>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</si>
  <si>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</si>
  <si>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</si>
  <si>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</si>
  <si>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</si>
  <si>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</si>
  <si>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</si>
  <si>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</si>
  <si>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</si>
  <si>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</si>
  <si>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</si>
  <si>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</si>
  <si>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</si>
  <si>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</si>
  <si>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</si>
  <si>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</si>
  <si>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</si>
  <si>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</si>
  <si>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</si>
  <si>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</si>
  <si>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</si>
  <si>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</si>
  <si>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</si>
  <si>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</si>
  <si>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</si>
  <si>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</si>
  <si>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</si>
  <si>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</si>
  <si>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</si>
  <si>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</si>
  <si>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</si>
  <si>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</si>
  <si>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</si>
  <si>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</si>
  <si>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</si>
  <si>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</si>
  <si>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</si>
  <si>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</si>
  <si>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</si>
  <si>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</si>
  <si>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</si>
  <si>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</si>
  <si>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</si>
  <si>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</si>
  <si>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</si>
  <si>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</si>
  <si>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</si>
  <si>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</si>
  <si>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</si>
  <si>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</si>
  <si>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</si>
  <si>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</si>
  <si>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</si>
  <si>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</si>
  <si>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</si>
  <si>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</si>
  <si>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</si>
  <si>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</si>
  <si>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</si>
  <si>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</si>
  <si>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</si>
  <si>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</si>
  <si>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</si>
  <si>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</si>
  <si>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</si>
  <si>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</si>
  <si>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</si>
  <si>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</si>
  <si>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</si>
  <si>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</si>
  <si>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</si>
  <si>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</si>
  <si>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</si>
  <si>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</si>
  <si>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</si>
  <si>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</si>
  <si>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</si>
  <si>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</si>
  <si>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</si>
  <si>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</si>
  <si>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</si>
  <si>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</si>
  <si>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</si>
  <si>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</si>
  <si>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</si>
  <si>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</si>
  <si>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</si>
  <si>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</si>
  <si>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</si>
  <si>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</si>
  <si>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</si>
  <si>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</si>
  <si>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</si>
  <si>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</si>
  <si>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</si>
  <si>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</si>
  <si>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</si>
  <si>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</si>
  <si>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</si>
  <si>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</si>
  <si>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</si>
  <si>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</si>
  <si>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</si>
  <si>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</si>
  <si>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</si>
  <si>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</si>
  <si>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</si>
  <si>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</si>
  <si>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</si>
  <si>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</si>
  <si>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</si>
  <si>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</si>
  <si>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</si>
  <si>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</si>
  <si>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</si>
  <si>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</si>
  <si>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</si>
  <si>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</si>
  <si>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</si>
  <si>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</si>
  <si>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</si>
  <si>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</si>
  <si>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</si>
  <si>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</si>
  <si>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</si>
  <si>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</si>
  <si>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</si>
  <si>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</si>
  <si>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</si>
  <si>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</si>
  <si>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</si>
  <si>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</si>
  <si>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</si>
  <si>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</si>
  <si>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</si>
  <si>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</si>
  <si>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</si>
  <si>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</si>
  <si>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</si>
  <si>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</si>
  <si>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</si>
  <si>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</si>
  <si>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</si>
  <si>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</si>
  <si>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</si>
  <si>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</si>
  <si>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</si>
  <si>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</si>
  <si>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</si>
  <si>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</si>
  <si>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</si>
  <si>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</si>
  <si>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</si>
  <si>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</si>
  <si>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</si>
  <si>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</si>
  <si>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</si>
  <si>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</si>
  <si>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</si>
  <si>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</si>
  <si>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</si>
  <si>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</si>
  <si>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</si>
  <si>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</si>
  <si>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</si>
  <si>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</si>
  <si>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</si>
  <si>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</si>
  <si>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</si>
  <si>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</si>
  <si>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</si>
  <si>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</si>
  <si>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</si>
  <si>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</si>
  <si>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</si>
  <si>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</si>
  <si>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</si>
  <si>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</si>
  <si>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</si>
  <si>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</si>
  <si>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</si>
  <si>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</si>
  <si>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</si>
  <si>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</si>
  <si>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</si>
  <si>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</si>
  <si>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</si>
  <si>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</si>
  <si>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</si>
  <si>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</si>
  <si>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</si>
  <si>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</si>
  <si>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</si>
  <si>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</si>
  <si>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</si>
  <si>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</si>
  <si>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</si>
  <si>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</si>
  <si>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</si>
  <si>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</si>
  <si>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</si>
  <si>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</si>
  <si>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</si>
  <si>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</si>
  <si>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</si>
  <si>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</si>
  <si>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</si>
  <si>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</si>
  <si>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</si>
  <si>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</si>
  <si>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</si>
  <si>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</si>
  <si>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</si>
  <si>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</si>
  <si>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</si>
  <si>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</si>
  <si>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</si>
  <si>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</si>
  <si>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</si>
  <si>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</si>
  <si>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</si>
  <si>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</si>
  <si>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</si>
  <si>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</si>
  <si>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</si>
  <si>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</si>
  <si>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</si>
  <si>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</si>
  <si>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</si>
  <si>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</si>
  <si>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</si>
  <si>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</si>
  <si>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</si>
  <si>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</si>
  <si>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</si>
  <si>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</si>
  <si>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</si>
  <si>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</si>
  <si>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</si>
  <si>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</si>
  <si>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</si>
  <si>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</si>
  <si>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</si>
  <si>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</si>
  <si>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</si>
  <si>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</si>
  <si>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</si>
  <si>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</si>
  <si>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</si>
  <si>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</si>
  <si>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</si>
  <si>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</si>
  <si>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</si>
  <si>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</si>
  <si>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</si>
  <si>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</si>
  <si>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</si>
  <si>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</si>
  <si>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</si>
  <si>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</si>
  <si>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</si>
  <si>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</si>
  <si>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</si>
  <si>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</si>
  <si>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</si>
  <si>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</si>
  <si>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</si>
  <si>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</si>
  <si>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</si>
  <si>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</si>
  <si>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</si>
  <si>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</si>
  <si>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</si>
  <si>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</si>
  <si>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</si>
  <si>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</si>
  <si>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</si>
  <si>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</si>
  <si>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</si>
  <si>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</si>
  <si>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</si>
  <si>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</si>
  <si>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</si>
  <si>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</si>
  <si>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</si>
  <si>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</si>
  <si>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</si>
  <si>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</si>
  <si>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</si>
  <si>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</si>
  <si>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</si>
  <si>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</si>
  <si>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</si>
  <si>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</si>
  <si>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</si>
  <si>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</si>
  <si>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</si>
  <si>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</si>
  <si>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</si>
  <si>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</si>
  <si>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</si>
  <si>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</si>
  <si>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</si>
  <si>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</si>
  <si>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</si>
  <si>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</si>
  <si>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</si>
  <si>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</si>
  <si>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</si>
  <si>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</si>
  <si>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</si>
  <si>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</si>
  <si>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</si>
  <si>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</si>
  <si>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</si>
  <si>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</si>
  <si>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</si>
  <si>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</si>
  <si>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</si>
  <si>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</si>
  <si>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</si>
  <si>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</si>
  <si>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</si>
  <si>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</si>
  <si>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</si>
  <si>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</si>
  <si>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</si>
  <si>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</si>
  <si>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</si>
  <si>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</si>
  <si>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</si>
  <si>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</si>
  <si>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</si>
  <si>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</si>
  <si>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</si>
  <si>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</si>
  <si>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</si>
  <si>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</si>
  <si>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</si>
  <si>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</si>
  <si>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</si>
  <si>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</si>
  <si>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</si>
  <si>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</si>
  <si>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</si>
  <si>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</si>
  <si>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</si>
  <si>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</si>
  <si>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</si>
  <si>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</si>
  <si>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</si>
  <si>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</si>
  <si>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</si>
  <si>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</si>
  <si>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</si>
  <si>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</si>
  <si>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</si>
  <si>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</si>
  <si>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</si>
  <si>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</si>
  <si>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</si>
  <si>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</si>
  <si>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</si>
  <si>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</si>
  <si>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</si>
  <si>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</si>
  <si>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</si>
  <si>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</si>
  <si>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</si>
  <si>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</si>
  <si>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</si>
  <si>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</si>
  <si>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</si>
  <si>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</si>
  <si>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</si>
  <si>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</si>
  <si>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</si>
  <si>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</si>
  <si>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</si>
  <si>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</si>
  <si>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</si>
  <si>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</si>
  <si>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</si>
  <si>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</si>
  <si>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</si>
  <si>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</si>
  <si>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</si>
  <si>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</si>
  <si>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</si>
  <si>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</si>
  <si>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</si>
  <si>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</si>
  <si>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</si>
  <si>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</si>
  <si>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</si>
  <si>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</si>
  <si>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</si>
  <si>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</si>
  <si>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</si>
  <si>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</si>
  <si>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</si>
  <si>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</si>
  <si>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</si>
  <si>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</si>
  <si>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</si>
  <si>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</si>
  <si>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</si>
  <si>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</si>
  <si>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</si>
  <si>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</si>
  <si>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</si>
  <si>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</si>
  <si>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</si>
  <si>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</si>
  <si>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</si>
  <si>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</si>
  <si>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</si>
  <si>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</si>
  <si>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</si>
  <si>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</si>
  <si>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</si>
  <si>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</si>
  <si>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</si>
  <si>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</si>
  <si>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</si>
  <si>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</si>
  <si>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</si>
  <si>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</si>
  <si>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</si>
  <si>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</si>
  <si>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</si>
  <si>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</si>
  <si>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</si>
  <si>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</si>
  <si>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</si>
  <si>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</si>
  <si>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</si>
  <si>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</si>
  <si>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</si>
  <si>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</si>
  <si>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</si>
  <si>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</si>
  <si>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</si>
  <si>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</si>
  <si>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</si>
  <si>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</si>
  <si>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</si>
  <si>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</si>
  <si>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</si>
  <si>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</si>
  <si>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</si>
  <si>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</si>
  <si>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</si>
  <si>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</si>
  <si>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</si>
  <si>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</si>
  <si>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</si>
  <si>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</si>
  <si>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</si>
  <si>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</si>
  <si>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</si>
  <si>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</si>
  <si>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</si>
  <si>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</si>
  <si>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</si>
  <si>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</si>
  <si>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</si>
  <si>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</si>
  <si>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</si>
  <si>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</si>
  <si>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</si>
  <si>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</si>
  <si>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</si>
  <si>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</si>
  <si>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</si>
  <si>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</si>
  <si>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</si>
  <si>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</si>
  <si>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</si>
  <si>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</si>
  <si>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</si>
  <si>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</si>
  <si>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</si>
  <si>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</si>
  <si>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</si>
  <si>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</si>
  <si>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</si>
  <si>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</si>
  <si>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</si>
  <si>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</si>
  <si>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</si>
  <si>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</si>
  <si>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</si>
  <si>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</si>
  <si>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</si>
  <si>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</si>
  <si>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</si>
  <si>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</si>
  <si>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</si>
  <si>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</si>
  <si>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</si>
  <si>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</si>
  <si>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</si>
  <si>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</si>
  <si>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</si>
  <si>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</si>
  <si>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</si>
  <si>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</si>
  <si>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</si>
  <si>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</si>
  <si>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</si>
  <si>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</si>
  <si>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</si>
  <si>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</si>
  <si>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</si>
  <si>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</si>
  <si>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</si>
  <si>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</si>
  <si>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</si>
  <si>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</si>
  <si>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</si>
  <si>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</si>
  <si>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</si>
  <si>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</si>
  <si>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</si>
  <si>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</si>
  <si>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</si>
  <si>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</si>
  <si>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</si>
  <si>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</si>
  <si>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</si>
  <si>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</si>
  <si>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</si>
  <si>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</si>
  <si>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</si>
  <si>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</si>
  <si>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</si>
  <si>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</si>
  <si>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</si>
  <si>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</si>
  <si>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</si>
  <si>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</si>
  <si>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</si>
  <si>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</si>
  <si>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</si>
  <si>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</si>
  <si>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</si>
  <si>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</si>
  <si>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</si>
  <si>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</si>
  <si>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</si>
  <si>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</si>
  <si>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</si>
  <si>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</si>
  <si>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</si>
  <si>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</si>
  <si>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</si>
  <si>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</si>
  <si>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</si>
  <si>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</si>
  <si>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</si>
  <si>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</si>
  <si>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</si>
  <si>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</si>
  <si>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</si>
  <si>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</si>
  <si>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</si>
  <si>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</si>
  <si>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</si>
  <si>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</si>
  <si>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</si>
  <si>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</si>
  <si>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</si>
  <si>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</si>
  <si>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</si>
  <si>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</si>
  <si>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</si>
  <si>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</si>
  <si>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</si>
  <si>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</si>
  <si>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</si>
  <si>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</si>
  <si>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</si>
  <si>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</si>
  <si>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</si>
  <si>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</si>
  <si>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</si>
  <si>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</si>
  <si>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</si>
  <si>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</si>
  <si>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</si>
  <si>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</si>
  <si>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</si>
  <si>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</si>
  <si>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</si>
  <si>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</si>
  <si>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</si>
  <si>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</si>
  <si>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</si>
  <si>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</si>
  <si>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</si>
  <si>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</si>
  <si>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</si>
  <si>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</si>
  <si>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</si>
  <si>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</si>
  <si>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</si>
  <si>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</si>
  <si>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</si>
  <si>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</si>
  <si>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</si>
  <si>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</si>
  <si>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</si>
  <si>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</si>
  <si>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</si>
  <si>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</si>
  <si>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</si>
  <si>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</si>
  <si>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</si>
  <si>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</si>
  <si>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</si>
  <si>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</si>
  <si>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</si>
  <si>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</si>
  <si>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</si>
  <si>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</si>
  <si>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</si>
  <si>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</si>
  <si>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</si>
  <si>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</si>
  <si>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</si>
  <si>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</si>
  <si>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</si>
  <si>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</si>
  <si>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</si>
  <si>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</si>
  <si>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</si>
  <si>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</si>
  <si>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</si>
  <si>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</si>
  <si>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</si>
  <si>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</si>
  <si>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</si>
  <si>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</si>
  <si>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</si>
  <si>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</si>
  <si>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</si>
  <si>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</si>
  <si>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</si>
  <si>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</si>
  <si>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</si>
  <si>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</si>
  <si>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</si>
  <si>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</si>
  <si>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</si>
  <si>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</si>
  <si>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</si>
  <si>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</si>
  <si>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</si>
  <si>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</si>
  <si>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</si>
  <si>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</si>
  <si>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</si>
  <si>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</si>
  <si>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</si>
  <si>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</si>
  <si>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</si>
  <si>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</si>
  <si>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</si>
  <si>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</si>
  <si>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</si>
  <si>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</si>
  <si>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</si>
  <si>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</si>
  <si>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</si>
  <si>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</si>
  <si>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</si>
  <si>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</si>
  <si>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</si>
  <si>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</si>
  <si>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</si>
  <si>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</si>
  <si>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</si>
  <si>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</si>
  <si>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</si>
  <si>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</si>
  <si>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</si>
  <si>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</si>
  <si>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</si>
  <si>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</si>
  <si>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</si>
  <si>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</si>
  <si>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</si>
  <si>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</si>
  <si>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</si>
  <si>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</si>
  <si>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</si>
  <si>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</si>
  <si>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</si>
  <si>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</si>
  <si>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</si>
  <si>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</si>
  <si>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</si>
  <si>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</si>
  <si>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</si>
  <si>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</si>
  <si>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</si>
  <si>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</si>
  <si>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</si>
  <si>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</si>
  <si>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</si>
  <si>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</si>
  <si>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</si>
  <si>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</si>
  <si>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</si>
  <si>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</si>
  <si>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</si>
  <si>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</si>
  <si>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</si>
  <si>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</si>
  <si>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</si>
  <si>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</si>
  <si>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</si>
  <si>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</si>
  <si>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</si>
  <si>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</si>
  <si>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</si>
  <si>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</si>
  <si>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</si>
  <si>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</si>
  <si>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</si>
  <si>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</si>
  <si>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</si>
  <si>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</si>
  <si>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</si>
  <si>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</si>
  <si>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</si>
  <si>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</si>
  <si>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</si>
  <si>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</si>
  <si>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</si>
  <si>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</si>
  <si>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</si>
  <si>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</si>
  <si>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</si>
  <si>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</si>
  <si>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</si>
  <si>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</si>
  <si>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</si>
  <si>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</si>
  <si>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</si>
  <si>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</si>
  <si>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</si>
  <si>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</si>
  <si>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</si>
  <si>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</si>
  <si>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</si>
  <si>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</si>
  <si>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</si>
  <si>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</si>
  <si>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</si>
  <si>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</si>
  <si>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</si>
  <si>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</si>
  <si>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</si>
  <si>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</si>
  <si>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</si>
  <si>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</si>
  <si>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</si>
  <si>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</si>
  <si>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</si>
  <si>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</si>
  <si>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</si>
  <si>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</si>
  <si>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</si>
  <si>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</si>
  <si>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</si>
  <si>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</si>
  <si>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</si>
  <si>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</si>
  <si>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</si>
  <si>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</si>
  <si>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</si>
  <si>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</si>
  <si>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</si>
  <si>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</si>
  <si>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</si>
  <si>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</si>
  <si>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</si>
  <si>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</si>
  <si>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</si>
  <si>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</si>
  <si>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</si>
  <si>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</si>
  <si>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</si>
  <si>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</si>
  <si>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</si>
  <si>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</si>
  <si>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</si>
  <si>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</si>
  <si>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</si>
  <si>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</si>
  <si>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</si>
  <si>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</si>
  <si>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</si>
  <si>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</si>
  <si>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</si>
  <si>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</si>
  <si>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</si>
  <si>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</si>
  <si>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</si>
  <si>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</si>
  <si>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</si>
  <si>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</si>
  <si>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</si>
  <si>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</si>
  <si>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</si>
  <si>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</si>
  <si>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</si>
  <si>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</si>
  <si>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</si>
  <si>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</si>
  <si>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</si>
  <si>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</si>
  <si>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</si>
  <si>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</si>
  <si>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</si>
  <si>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</si>
  <si>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</si>
  <si>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</si>
  <si>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</si>
  <si>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</si>
  <si>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</si>
  <si>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</si>
  <si>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</si>
  <si>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</si>
  <si>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</si>
  <si>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</si>
  <si>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</si>
  <si>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</si>
  <si>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</si>
  <si>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</si>
  <si>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</si>
  <si>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</si>
  <si>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</si>
  <si>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</si>
  <si>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</si>
  <si>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</si>
  <si>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</si>
  <si>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</si>
  <si>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</si>
  <si>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</si>
  <si>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</si>
  <si>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</si>
  <si>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</si>
  <si>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</si>
  <si>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</si>
  <si>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</si>
  <si>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</si>
  <si>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</si>
  <si>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</si>
  <si>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</si>
  <si>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</si>
  <si>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</si>
  <si>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</si>
  <si>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</si>
  <si>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</si>
  <si>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</si>
  <si>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</si>
  <si>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</si>
  <si>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</si>
  <si>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</si>
  <si>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</si>
  <si>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</si>
  <si>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</si>
  <si>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</si>
  <si>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</si>
  <si>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</si>
  <si>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</si>
  <si>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</si>
  <si>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</si>
  <si>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</si>
  <si>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</si>
  <si>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</si>
  <si>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</si>
  <si>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</si>
  <si>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</si>
  <si>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</si>
  <si>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</si>
  <si>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</si>
  <si>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</si>
  <si>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</si>
  <si>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</si>
  <si>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</si>
  <si>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</si>
  <si>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</si>
  <si>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</si>
  <si>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</si>
  <si>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</si>
  <si>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</si>
  <si>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</si>
  <si>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</si>
  <si>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</si>
  <si>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</si>
  <si>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</si>
  <si>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</si>
  <si>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</si>
  <si>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</si>
  <si>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</si>
  <si>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</si>
  <si>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</si>
  <si>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</si>
  <si>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</si>
  <si>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</si>
  <si>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</si>
  <si>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</si>
  <si>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</si>
  <si>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</si>
  <si>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</si>
  <si>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</si>
  <si>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</si>
  <si>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</si>
  <si>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</si>
  <si>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</si>
  <si>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</si>
  <si>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</si>
  <si>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</si>
  <si>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</si>
  <si>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</si>
  <si>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</si>
  <si>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</si>
  <si>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</si>
  <si>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</si>
  <si>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</si>
  <si>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</si>
  <si>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</si>
  <si>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</si>
  <si>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</si>
  <si>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</si>
  <si>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</si>
  <si>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</si>
  <si>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</si>
  <si>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</si>
  <si>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</si>
  <si>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</si>
  <si>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</si>
  <si>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</si>
  <si>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</si>
  <si>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</si>
  <si>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</si>
  <si>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</si>
  <si>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</si>
  <si>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</si>
  <si>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</si>
  <si>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</si>
  <si>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</si>
  <si>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</si>
  <si>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</si>
  <si>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</si>
  <si>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</si>
  <si>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</si>
  <si>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</si>
  <si>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</si>
  <si>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</si>
  <si>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</si>
  <si>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</si>
  <si>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</si>
  <si>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</si>
  <si>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</si>
  <si>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</si>
  <si>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</si>
  <si>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</si>
  <si>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</si>
  <si>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</si>
  <si>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</si>
  <si>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</si>
  <si>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</si>
  <si>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</si>
  <si>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</si>
  <si>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</si>
  <si>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</si>
  <si>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</si>
  <si>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</si>
  <si>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</si>
  <si>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</si>
  <si>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</si>
  <si>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</si>
  <si>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</si>
  <si>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</si>
  <si>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</si>
  <si>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</si>
  <si>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</si>
  <si>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</si>
  <si>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</si>
  <si>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</si>
  <si>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</si>
  <si>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</si>
  <si>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</si>
  <si>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</si>
  <si>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</si>
  <si>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</si>
  <si>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</si>
  <si>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</si>
  <si>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</si>
  <si>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</si>
  <si>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</si>
  <si>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</si>
  <si>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</si>
  <si>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</si>
  <si>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</si>
  <si>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</si>
  <si>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</si>
  <si>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</si>
  <si>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</si>
  <si>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</si>
  <si>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</si>
  <si>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</si>
  <si>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</si>
  <si>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</si>
  <si>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</si>
  <si>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</si>
  <si>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</si>
  <si>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</si>
  <si>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</si>
  <si>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</si>
  <si>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</si>
  <si>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</si>
  <si>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</si>
  <si>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</si>
  <si>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</si>
  <si>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</si>
  <si>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</si>
  <si>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</si>
  <si>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</si>
  <si>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</si>
  <si>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</si>
  <si>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</si>
  <si>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</si>
  <si>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</si>
  <si>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</si>
  <si>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</si>
  <si>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</si>
  <si>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</si>
  <si>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</si>
  <si>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</si>
  <si>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</si>
  <si>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</si>
  <si>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</si>
  <si>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</si>
  <si>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</si>
  <si>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</si>
  <si>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</si>
  <si>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</si>
  <si>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</si>
  <si>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</si>
  <si>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</si>
  <si>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</si>
  <si>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</si>
  <si>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</si>
  <si>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</si>
  <si>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</si>
  <si>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</si>
  <si>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</si>
  <si>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</si>
  <si>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</si>
  <si>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</si>
  <si>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</si>
  <si>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</si>
  <si>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</si>
  <si>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</si>
  <si>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</si>
  <si>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</si>
  <si>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</si>
  <si>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</si>
  <si>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</si>
  <si>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</si>
  <si>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</si>
  <si>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</si>
  <si>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</si>
  <si>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</si>
  <si>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</si>
  <si>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</si>
  <si>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</si>
  <si>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</si>
  <si>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</si>
  <si>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</si>
  <si>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</si>
  <si>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</si>
  <si>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</si>
  <si>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</si>
  <si>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</si>
  <si>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</si>
  <si>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</si>
  <si>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</si>
  <si>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</si>
  <si>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</si>
  <si>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</si>
  <si>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</si>
  <si>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</si>
  <si>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</si>
  <si>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</si>
  <si>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</si>
  <si>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</si>
  <si>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</si>
  <si>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</si>
  <si>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</si>
  <si>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</si>
  <si>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</si>
  <si>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</si>
  <si>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</si>
  <si>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</si>
  <si>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</si>
  <si>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</si>
  <si>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</si>
  <si>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</si>
  <si>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</si>
  <si>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</si>
  <si>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</si>
  <si>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</si>
  <si>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</si>
  <si>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</si>
  <si>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</si>
  <si>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</si>
  <si>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</si>
  <si>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</si>
  <si>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</si>
  <si>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</si>
  <si>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</si>
  <si>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</si>
  <si>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</si>
  <si>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</si>
  <si>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</si>
  <si>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</si>
  <si>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</si>
  <si>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</si>
  <si>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</si>
  <si>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</si>
  <si>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</si>
  <si>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</si>
  <si>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</si>
  <si>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</si>
  <si>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</si>
  <si>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</si>
  <si>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</si>
  <si>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</si>
  <si>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</si>
  <si>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</si>
  <si>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</si>
  <si>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</si>
  <si>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</si>
  <si>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</si>
  <si>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</si>
  <si>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</si>
  <si>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</si>
  <si>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</si>
  <si>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</si>
  <si>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</si>
  <si>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</si>
  <si>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</si>
  <si>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</si>
  <si>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</si>
  <si>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</si>
  <si>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</si>
  <si>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</si>
  <si>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</si>
  <si>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</si>
  <si>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</si>
  <si>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</si>
  <si>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</si>
  <si>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</si>
  <si>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</si>
  <si>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</si>
  <si>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</si>
  <si>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</si>
  <si>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</si>
  <si>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</si>
  <si>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</si>
  <si>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</si>
  <si>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</si>
  <si>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</si>
  <si>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</si>
  <si>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</si>
  <si>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</si>
  <si>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</si>
  <si>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</si>
  <si>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</si>
  <si>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</si>
  <si>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</si>
  <si>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</si>
  <si>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</si>
  <si>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</si>
  <si>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</si>
  <si>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</si>
  <si>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</si>
  <si>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</si>
  <si>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</si>
  <si>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</si>
  <si>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</si>
  <si>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</si>
  <si>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</si>
  <si>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</si>
  <si>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</si>
  <si>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</si>
  <si>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</si>
  <si>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</si>
  <si>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</si>
  <si>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</si>
  <si>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</si>
  <si>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</si>
  <si>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</si>
  <si>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</si>
  <si>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</si>
  <si>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</si>
  <si>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</si>
  <si>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</si>
  <si>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</si>
  <si>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</si>
  <si>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</si>
  <si>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</si>
  <si>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</si>
  <si>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</si>
  <si>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</si>
  <si>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</si>
  <si>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</si>
  <si>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</si>
  <si>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</si>
  <si>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</si>
  <si>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</si>
  <si>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</si>
  <si>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</si>
  <si>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</si>
  <si>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</si>
  <si>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</si>
  <si>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</si>
  <si>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</si>
  <si>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</si>
  <si>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</si>
  <si>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</si>
  <si>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</si>
  <si>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</si>
  <si>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</si>
  <si>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</si>
  <si>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</si>
  <si>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</si>
  <si>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</si>
  <si>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</si>
  <si>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</si>
  <si>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</si>
  <si>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</si>
  <si>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</si>
  <si>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</si>
  <si>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</si>
  <si>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</si>
  <si>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</si>
  <si>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</si>
  <si>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</si>
  <si>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</si>
  <si>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</si>
  <si>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</si>
  <si>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</si>
  <si>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</si>
  <si>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</si>
  <si>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</si>
  <si>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</si>
  <si>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</si>
  <si>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</si>
  <si>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</si>
  <si>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</si>
  <si>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</si>
  <si>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</si>
  <si>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</si>
  <si>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</si>
  <si>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</si>
  <si>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</si>
  <si>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</si>
  <si>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</si>
  <si>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</si>
  <si>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</si>
  <si>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</si>
  <si>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</si>
  <si>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</si>
  <si>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</si>
  <si>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</si>
  <si>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</si>
  <si>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</si>
  <si>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</si>
  <si>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</si>
  <si>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</si>
  <si>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</si>
  <si>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</si>
  <si>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</si>
  <si>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</si>
  <si>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</si>
  <si>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</si>
  <si>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</si>
  <si>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</si>
  <si>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</si>
  <si>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</si>
  <si>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</si>
  <si>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</si>
  <si>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</si>
  <si>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</si>
  <si>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</si>
  <si>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</si>
  <si>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</si>
  <si>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</si>
  <si>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</si>
  <si>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</si>
  <si>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</si>
  <si>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</si>
  <si>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</si>
  <si>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</si>
  <si>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</si>
  <si>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</si>
  <si>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</si>
  <si>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</si>
  <si>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</si>
  <si>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</si>
  <si>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</si>
  <si>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</si>
  <si>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</si>
  <si>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</si>
  <si>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</si>
  <si>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</si>
  <si>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</si>
  <si>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</si>
  <si>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</si>
  <si>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</si>
  <si>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</si>
  <si>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</si>
  <si>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</si>
  <si>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</si>
  <si>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</si>
  <si>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</si>
  <si>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</si>
  <si>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</si>
  <si>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</si>
  <si>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</si>
  <si>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</si>
  <si>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</si>
  <si>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</si>
  <si>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</si>
  <si>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</si>
  <si>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</si>
  <si>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</si>
  <si>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</si>
  <si>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</si>
  <si>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</si>
  <si>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</si>
  <si>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</si>
  <si>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</si>
  <si>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</si>
  <si>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</si>
  <si>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</si>
  <si>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</si>
  <si>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</si>
  <si>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</si>
  <si>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</si>
  <si>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</si>
  <si>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</si>
  <si>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</si>
  <si>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</si>
  <si>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</si>
  <si>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</si>
  <si>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</si>
  <si>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</si>
  <si>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</si>
  <si>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</si>
  <si>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</si>
  <si>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</si>
  <si>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</si>
  <si>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</si>
  <si>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</si>
  <si>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</si>
  <si>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</si>
  <si>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</si>
  <si>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</si>
  <si>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</si>
  <si>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</si>
  <si>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</si>
  <si>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</si>
  <si>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</si>
  <si>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</si>
  <si>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</si>
  <si>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</si>
  <si>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</si>
  <si>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</si>
  <si>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</si>
  <si>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</si>
  <si>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</si>
  <si>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</si>
  <si>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</si>
  <si>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</si>
  <si>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</si>
  <si>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</si>
  <si>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</si>
  <si>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</si>
  <si>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</si>
  <si>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</si>
  <si>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</si>
  <si>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</si>
  <si>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</si>
  <si>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</si>
  <si>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</si>
  <si>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</si>
  <si>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</si>
  <si>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</si>
  <si>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</si>
  <si>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</si>
  <si>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</si>
  <si>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</si>
  <si>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</si>
  <si>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</si>
  <si>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</si>
  <si>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</si>
  <si>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</si>
  <si>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</si>
  <si>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</si>
  <si>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</si>
  <si>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</si>
  <si>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</si>
  <si>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</si>
  <si>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</si>
  <si>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</si>
  <si>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</si>
  <si>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</si>
  <si>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</si>
  <si>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</si>
  <si>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</si>
  <si>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</si>
  <si>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</si>
  <si>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</si>
  <si>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</si>
  <si>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</si>
  <si>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</si>
  <si>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</si>
  <si>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</si>
  <si>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</si>
  <si>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</si>
  <si>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</si>
  <si>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</si>
  <si>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</si>
  <si>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</si>
  <si>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</si>
  <si>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</si>
  <si>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</si>
  <si>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</si>
  <si>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</si>
  <si>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</si>
  <si>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</si>
  <si>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</si>
  <si>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</si>
  <si>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</si>
  <si>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</si>
  <si>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</si>
  <si>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</si>
  <si>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</si>
  <si>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</si>
  <si>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</si>
  <si>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</si>
  <si>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</si>
  <si>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</si>
  <si>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</si>
  <si>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</si>
  <si>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</si>
  <si>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</si>
  <si>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</si>
  <si>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</si>
  <si>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</si>
  <si>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</si>
  <si>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</si>
  <si>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</si>
  <si>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</si>
  <si>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</si>
  <si>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</si>
  <si>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</si>
  <si>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</si>
  <si>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</si>
  <si>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</si>
  <si>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</si>
  <si>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</si>
  <si>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</si>
  <si>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</si>
  <si>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</si>
  <si>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</si>
  <si>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</si>
  <si>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</si>
  <si>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</si>
  <si>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</si>
  <si>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</si>
  <si>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</si>
  <si>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</si>
  <si>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</si>
  <si>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</si>
  <si>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</si>
  <si>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</si>
  <si>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</si>
  <si>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</si>
  <si>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</si>
  <si>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</si>
  <si>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</si>
  <si>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</si>
  <si>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</si>
  <si>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</si>
  <si>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</si>
  <si>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</si>
  <si>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</si>
  <si>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</si>
  <si>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</si>
  <si>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</si>
  <si>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</si>
  <si>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</si>
  <si>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</si>
  <si>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</si>
  <si>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</si>
  <si>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</si>
  <si>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</si>
  <si>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</si>
  <si>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</si>
  <si>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</si>
  <si>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</si>
  <si>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</si>
  <si>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</si>
  <si>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</si>
  <si>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</si>
  <si>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</si>
  <si>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</si>
  <si>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</si>
  <si>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</si>
  <si>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</si>
  <si>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</si>
  <si>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</si>
  <si>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</si>
  <si>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</si>
  <si>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</si>
  <si>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</si>
  <si>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</si>
  <si>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</si>
  <si>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</si>
  <si>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</si>
  <si>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</si>
  <si>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</si>
  <si>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</si>
  <si>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</si>
  <si>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</si>
  <si>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</si>
  <si>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</si>
  <si>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</si>
  <si>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</si>
  <si>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</si>
  <si>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</si>
  <si>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</si>
  <si>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</si>
  <si>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</si>
  <si>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</si>
  <si>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</si>
  <si>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</si>
  <si>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</si>
  <si>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</si>
  <si>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</si>
  <si>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</si>
  <si>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</si>
  <si>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</si>
  <si>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</si>
  <si>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</si>
  <si>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</si>
  <si>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</si>
  <si>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</si>
  <si>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</si>
  <si>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</si>
  <si>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</si>
  <si>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</si>
  <si>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</si>
  <si>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</si>
  <si>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</si>
  <si>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</si>
  <si>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</si>
  <si>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</si>
  <si>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</si>
  <si>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</si>
  <si>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</si>
  <si>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</si>
  <si>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</si>
  <si>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</si>
  <si>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</si>
  <si>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</si>
  <si>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</si>
  <si>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</si>
  <si>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</si>
  <si>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</si>
  <si>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</si>
  <si>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</si>
  <si>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</si>
  <si>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</si>
  <si>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</si>
  <si>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</si>
  <si>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</si>
  <si>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</si>
  <si>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</si>
  <si>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</si>
  <si>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</si>
  <si>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</si>
  <si>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</si>
  <si>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</si>
  <si>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</si>
  <si>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</si>
  <si>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</si>
  <si>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</si>
  <si>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</si>
  <si>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</si>
  <si>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</si>
  <si>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</si>
  <si>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</si>
  <si>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</si>
  <si>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</si>
  <si>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</si>
  <si>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</si>
  <si>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</si>
  <si>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</si>
  <si>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</si>
  <si>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</si>
  <si>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</si>
  <si>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</si>
  <si>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</si>
  <si>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</si>
  <si>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</si>
  <si>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</si>
  <si>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</si>
  <si>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</si>
  <si>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</si>
  <si>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</si>
  <si>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</si>
  <si>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</si>
  <si>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</si>
  <si>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</si>
  <si>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</si>
  <si>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</si>
  <si>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</si>
  <si>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</si>
  <si>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</si>
  <si>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</si>
  <si>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</si>
  <si>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</si>
  <si>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</si>
  <si>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</si>
  <si>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</si>
  <si>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</si>
  <si>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</si>
  <si>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</si>
  <si>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</si>
  <si>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</si>
  <si>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</si>
  <si>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</si>
  <si>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</si>
  <si>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</si>
  <si>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</si>
  <si>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</si>
  <si>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</si>
  <si>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</si>
  <si>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</si>
  <si>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</si>
  <si>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</si>
  <si>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</si>
  <si>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</si>
  <si>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</si>
  <si>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</si>
  <si>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</si>
  <si>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</si>
  <si>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</si>
  <si>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</si>
  <si>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</si>
  <si>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</si>
  <si>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</si>
  <si>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</si>
  <si>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</si>
  <si>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</si>
  <si>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</si>
  <si>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</si>
  <si>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</si>
  <si>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</si>
  <si>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</si>
  <si>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</si>
  <si>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</si>
  <si>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</si>
  <si>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</si>
  <si>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</si>
  <si>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</si>
  <si>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</si>
  <si>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</si>
  <si>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</si>
  <si>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</si>
  <si>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</si>
  <si>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</si>
  <si>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</si>
  <si>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</si>
  <si>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</si>
  <si>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</si>
  <si>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</si>
  <si>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</si>
  <si>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</si>
  <si>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</si>
  <si>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</si>
  <si>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</si>
  <si>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</si>
  <si>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</si>
  <si>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</si>
  <si>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</si>
  <si>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</si>
  <si>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</si>
  <si>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</si>
  <si>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</si>
  <si>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</si>
  <si>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</si>
  <si>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</si>
  <si>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</si>
  <si>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</si>
  <si>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</si>
  <si>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</si>
  <si>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</si>
  <si>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</si>
  <si>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</si>
  <si>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</si>
  <si>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</si>
  <si>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</si>
  <si>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</si>
  <si>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</si>
  <si>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</si>
  <si>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</si>
  <si>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</si>
  <si>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</si>
  <si>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</si>
  <si>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</si>
  <si>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</si>
  <si>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</si>
  <si>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</si>
  <si>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</si>
  <si>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</si>
  <si>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</si>
  <si>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</si>
  <si>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</si>
  <si>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</si>
  <si>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</si>
  <si>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</si>
  <si>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</si>
  <si>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</si>
  <si>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</si>
  <si>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</si>
  <si>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</si>
  <si>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</si>
  <si>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</si>
  <si>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</si>
  <si>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</si>
  <si>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</si>
  <si>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</si>
  <si>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</si>
  <si>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</si>
  <si>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</si>
  <si>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</si>
  <si>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</si>
  <si>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</si>
  <si>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</si>
  <si>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</si>
  <si>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</si>
  <si>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</si>
  <si>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</si>
  <si>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</si>
  <si>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</si>
  <si>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</si>
  <si>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</si>
  <si>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</si>
  <si>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</si>
  <si>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</si>
  <si>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</si>
  <si>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</si>
  <si>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</si>
  <si>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</si>
  <si>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</si>
  <si>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</si>
  <si>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</si>
  <si>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</si>
  <si>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</si>
  <si>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</si>
  <si>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</si>
  <si>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</si>
  <si>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</si>
  <si>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</si>
  <si>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</si>
  <si>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</si>
  <si>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</si>
  <si>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</si>
  <si>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</si>
  <si>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</si>
  <si>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</si>
  <si>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</si>
  <si>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</si>
  <si>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</si>
  <si>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</si>
  <si>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</si>
  <si>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</si>
  <si>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</si>
  <si>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</si>
  <si>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</si>
  <si>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</si>
  <si>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</si>
  <si>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</si>
  <si>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</si>
  <si>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</si>
  <si>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</si>
  <si>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</si>
  <si>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</si>
  <si>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</si>
  <si>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</si>
  <si>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</si>
  <si>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</si>
  <si>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</si>
  <si>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</si>
  <si>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</si>
  <si>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</si>
  <si>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</si>
  <si>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</si>
  <si>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</si>
  <si>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</si>
  <si>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</si>
  <si>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</si>
  <si>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</si>
  <si>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</si>
  <si>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</si>
  <si>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</si>
  <si>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</si>
  <si>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</si>
  <si>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</si>
  <si>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</si>
  <si>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</si>
  <si>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</si>
  <si>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</si>
  <si>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</si>
  <si>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</si>
  <si>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</si>
  <si>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</si>
  <si>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</si>
  <si>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</si>
  <si>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</si>
  <si>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</si>
  <si>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</si>
  <si>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</si>
  <si>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</si>
  <si>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</si>
  <si>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</si>
  <si>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</si>
  <si>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</si>
  <si>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</si>
  <si>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</si>
  <si>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</si>
  <si>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</si>
  <si>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</si>
  <si>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</si>
  <si>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</si>
  <si>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</si>
  <si>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</si>
  <si>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</si>
  <si>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</si>
  <si>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</si>
  <si>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</si>
  <si>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</si>
  <si>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</si>
  <si>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</si>
  <si>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</si>
  <si>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</si>
  <si>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</si>
  <si>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</si>
  <si>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</si>
  <si>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</si>
  <si>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</si>
  <si>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</si>
  <si>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</si>
  <si>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</si>
  <si>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</si>
  <si>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</si>
  <si>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</si>
  <si>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</si>
  <si>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</si>
  <si>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</si>
  <si>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</si>
  <si>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</si>
  <si>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</si>
  <si>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</si>
  <si>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</si>
  <si>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</si>
  <si>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</si>
  <si>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</si>
  <si>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</si>
  <si>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</si>
  <si>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</si>
  <si>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</si>
  <si>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</si>
  <si>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</si>
  <si>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</si>
  <si>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</si>
  <si>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</si>
  <si>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</si>
  <si>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</si>
  <si>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</si>
  <si>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</si>
  <si>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</si>
  <si>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</si>
  <si>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</si>
  <si>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</si>
  <si>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</si>
  <si>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</si>
  <si>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</si>
  <si>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</si>
  <si>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</si>
  <si>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</si>
  <si>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</si>
  <si>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</si>
  <si>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</si>
  <si>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</si>
  <si>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</si>
  <si>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</si>
  <si>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</si>
  <si>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</si>
  <si>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</si>
  <si>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</si>
  <si>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</si>
  <si>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</si>
  <si>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</si>
  <si>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</si>
  <si>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</si>
  <si>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</si>
  <si>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</si>
  <si>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</si>
  <si>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</si>
  <si>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</si>
  <si>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</si>
  <si>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</si>
  <si>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</si>
  <si>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</si>
  <si>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</si>
  <si>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</si>
  <si>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</si>
  <si>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</si>
  <si>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</si>
  <si>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</si>
  <si>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</si>
  <si>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</si>
  <si>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</si>
  <si>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</si>
  <si>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</si>
  <si>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</si>
  <si>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</si>
  <si>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</si>
  <si>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</si>
  <si>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</si>
  <si>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</si>
  <si>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</si>
  <si>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</si>
  <si>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</si>
  <si>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</si>
  <si>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</si>
  <si>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</si>
  <si>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</si>
  <si>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</si>
  <si>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</si>
  <si>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</si>
  <si>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</si>
  <si>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</si>
  <si>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</si>
  <si>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</si>
  <si>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</si>
  <si>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</si>
  <si>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</si>
  <si>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</si>
  <si>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</si>
  <si>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</si>
  <si>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</si>
  <si>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</si>
  <si>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</si>
  <si>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</si>
  <si>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</si>
  <si>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</si>
  <si>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</si>
  <si>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</si>
  <si>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</si>
  <si>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</si>
  <si>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</si>
  <si>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</si>
  <si>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</si>
  <si>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</si>
  <si>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</si>
  <si>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</si>
  <si>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</si>
  <si>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</si>
  <si>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</si>
  <si>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</si>
  <si>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</si>
  <si>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</si>
  <si>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</si>
  <si>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</si>
  <si>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</si>
  <si>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</si>
  <si>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</si>
  <si>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</si>
  <si>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</si>
  <si>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</si>
  <si>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</si>
  <si>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</si>
  <si>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</si>
  <si>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</si>
  <si>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</si>
  <si>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</si>
  <si>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</si>
  <si>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</si>
  <si>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</si>
  <si>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</si>
  <si>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</si>
  <si>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</si>
  <si>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</si>
  <si>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</si>
  <si>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</si>
  <si>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</si>
  <si>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</si>
  <si>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</si>
  <si>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</si>
  <si>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</si>
  <si>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</si>
  <si>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</si>
  <si>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</si>
  <si>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</si>
  <si>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</si>
  <si>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</si>
  <si>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</si>
  <si>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</si>
  <si>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</si>
  <si>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</si>
  <si>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</si>
  <si>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</si>
  <si>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</si>
  <si>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</si>
  <si>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</si>
  <si>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</si>
  <si>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</si>
  <si>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</si>
  <si>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</si>
  <si>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</si>
  <si>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</si>
  <si>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</si>
  <si>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</si>
  <si>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</si>
  <si>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</si>
  <si>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</si>
  <si>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</si>
  <si>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</si>
  <si>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</si>
  <si>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</si>
  <si>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</si>
  <si>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</si>
  <si>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</si>
  <si>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</si>
  <si>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</si>
  <si>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</si>
  <si>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</si>
  <si>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</si>
  <si>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</si>
  <si>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</si>
  <si>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</si>
  <si>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</si>
  <si>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</si>
  <si>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</si>
  <si>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</si>
  <si>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</si>
  <si>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</si>
  <si>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</si>
  <si>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</si>
  <si>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</si>
  <si>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</si>
  <si>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</si>
  <si>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</si>
  <si>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</si>
  <si>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</si>
  <si>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</si>
  <si>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</si>
  <si>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</si>
  <si>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</si>
  <si>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</si>
  <si>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</si>
  <si>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</si>
  <si>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</si>
  <si>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</si>
  <si>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</si>
  <si>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</si>
  <si>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</si>
  <si>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</si>
  <si>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</si>
  <si>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</si>
  <si>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</si>
  <si>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</si>
  <si>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</si>
  <si>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</si>
  <si>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</si>
  <si>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</si>
  <si>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</si>
  <si>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</si>
  <si>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</si>
  <si>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</si>
  <si>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</si>
  <si>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</si>
  <si>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</si>
  <si>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</si>
  <si>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</si>
  <si>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</si>
  <si>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</si>
  <si>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</si>
  <si>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</si>
  <si>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</si>
  <si>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</si>
  <si>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</si>
  <si>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</si>
  <si>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</si>
  <si>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</si>
  <si>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</si>
  <si>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</si>
  <si>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</si>
  <si>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</si>
  <si>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</si>
  <si>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</si>
  <si>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</si>
  <si>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</si>
  <si>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</si>
  <si>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</si>
  <si>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</si>
  <si>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</si>
  <si>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</si>
  <si>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</si>
  <si>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</si>
  <si>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</si>
  <si>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</si>
  <si>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</si>
  <si>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</si>
  <si>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</si>
  <si>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</si>
  <si>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</si>
  <si>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</si>
  <si>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</si>
  <si>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</si>
  <si>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</si>
  <si>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</si>
  <si>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</si>
  <si>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</si>
  <si>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</si>
  <si>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</si>
  <si>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</si>
  <si>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</si>
  <si>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</si>
  <si>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</si>
  <si>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</si>
  <si>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</si>
  <si>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</si>
  <si>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</si>
  <si>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</si>
  <si>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</si>
  <si>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</si>
  <si>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</si>
  <si>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</si>
  <si>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</si>
  <si>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</si>
  <si>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</si>
  <si>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</si>
  <si>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</si>
  <si>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</si>
  <si>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</si>
  <si>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</si>
  <si>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</si>
  <si>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</si>
  <si>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</si>
  <si>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</si>
  <si>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</si>
  <si>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</si>
  <si>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</si>
  <si>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</si>
  <si>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</si>
  <si>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</si>
  <si>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</si>
  <si>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</si>
  <si>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</si>
  <si>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</si>
  <si>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</si>
  <si>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</si>
  <si>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</si>
  <si>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</si>
  <si>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</si>
  <si>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</si>
  <si>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</si>
  <si>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</si>
  <si>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</si>
  <si>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</si>
  <si>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</si>
  <si>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</si>
  <si>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</si>
  <si>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</si>
  <si>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</si>
  <si>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</si>
  <si>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</si>
  <si>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</si>
  <si>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</si>
  <si>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</si>
  <si>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</si>
  <si>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</si>
  <si>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</si>
  <si>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</si>
  <si>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</si>
  <si>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</si>
  <si>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</si>
  <si>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</si>
  <si>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</si>
  <si>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</si>
  <si>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</si>
  <si>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</si>
  <si>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</si>
  <si>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</si>
  <si>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</si>
  <si>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</si>
  <si>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</si>
  <si>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</si>
  <si>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</si>
  <si>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</si>
  <si>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</si>
  <si>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</si>
  <si>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</si>
  <si>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</si>
  <si>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</si>
  <si>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</si>
  <si>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</si>
  <si>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</si>
  <si>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</si>
  <si>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</si>
  <si>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</si>
  <si>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</si>
  <si>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</si>
  <si>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</si>
  <si>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</si>
  <si>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</si>
  <si>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</si>
  <si>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</si>
  <si>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</si>
  <si>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</si>
  <si>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</si>
  <si>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</si>
  <si>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</si>
  <si>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</si>
  <si>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</si>
  <si>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</si>
  <si>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</si>
  <si>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</si>
  <si>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</si>
  <si>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</si>
  <si>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</si>
  <si>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</si>
  <si>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</si>
  <si>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</si>
  <si>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</si>
  <si>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</si>
  <si>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</si>
  <si>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</si>
  <si>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</si>
  <si>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</si>
  <si>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</si>
  <si>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</si>
  <si>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</si>
  <si>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</si>
  <si>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</si>
  <si>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</si>
  <si>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</si>
  <si>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</si>
  <si>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</si>
  <si>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</si>
  <si>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</si>
  <si>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</si>
  <si>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</si>
  <si>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</si>
  <si>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</si>
  <si>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</si>
  <si>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</si>
  <si>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</si>
  <si>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</si>
  <si>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</si>
  <si>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</si>
  <si>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</si>
  <si>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</si>
  <si>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</si>
  <si>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</si>
  <si>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</si>
  <si>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</si>
  <si>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</si>
  <si>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</si>
  <si>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</si>
  <si>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</si>
  <si>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</si>
  <si>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</si>
  <si>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</si>
  <si>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</si>
  <si>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</si>
  <si>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</si>
  <si>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</si>
  <si>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</si>
  <si>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</si>
  <si>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</si>
  <si>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</si>
  <si>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</si>
  <si>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</si>
  <si>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</si>
  <si>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</si>
  <si>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</si>
  <si>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</si>
  <si>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</si>
  <si>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</si>
  <si>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</si>
  <si>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</si>
  <si>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</si>
  <si>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</si>
  <si>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</si>
  <si>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</si>
  <si>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</si>
  <si>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</si>
  <si>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</si>
  <si>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</si>
  <si>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</si>
  <si>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</si>
  <si>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</si>
  <si>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</si>
  <si>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</si>
  <si>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</si>
  <si>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</si>
  <si>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</si>
  <si>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</si>
  <si>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</si>
  <si>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</si>
  <si>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</si>
  <si>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</si>
  <si>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</si>
  <si>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</si>
  <si>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</si>
  <si>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</si>
  <si>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</si>
  <si>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</si>
  <si>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</si>
  <si>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</si>
  <si>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</si>
  <si>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</si>
  <si>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</si>
  <si>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</si>
  <si>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</si>
  <si>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</si>
  <si>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</si>
  <si>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</si>
  <si>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</si>
  <si>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</si>
  <si>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</si>
  <si>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</si>
  <si>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</si>
  <si>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</si>
  <si>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</si>
  <si>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</si>
  <si>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</si>
  <si>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</si>
  <si>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</si>
  <si>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</si>
  <si>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</si>
  <si>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</si>
  <si>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</si>
  <si>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</si>
  <si>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</si>
  <si>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</si>
  <si>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</si>
  <si>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</si>
  <si>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</si>
  <si>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</si>
  <si>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</si>
  <si>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</si>
  <si>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</si>
  <si>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</si>
  <si>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</si>
  <si>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</si>
  <si>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</si>
  <si>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</si>
  <si>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</si>
  <si>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</si>
  <si>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</si>
  <si>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</si>
  <si>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</si>
  <si>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</si>
  <si>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</si>
  <si>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</si>
  <si>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</si>
  <si>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</si>
  <si>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</si>
  <si>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</si>
  <si>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</si>
  <si>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</si>
  <si>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</si>
  <si>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</si>
  <si>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</si>
  <si>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</si>
  <si>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</si>
  <si>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</si>
  <si>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</si>
  <si>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</si>
  <si>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</si>
  <si>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</si>
  <si>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</si>
  <si>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</si>
  <si>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</si>
  <si>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</si>
  <si>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</si>
  <si>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</si>
  <si>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</si>
  <si>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</si>
  <si>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</si>
  <si>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</si>
  <si>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</si>
  <si>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</si>
  <si>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</si>
  <si>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</si>
  <si>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</si>
  <si>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</si>
  <si>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</si>
  <si>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</si>
  <si>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</si>
  <si>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</si>
  <si>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</si>
  <si>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</si>
  <si>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</si>
  <si>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</si>
  <si>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</si>
  <si>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</si>
  <si>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</si>
  <si>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</si>
  <si>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</si>
  <si>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</si>
  <si>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</si>
  <si>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</si>
  <si>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</si>
  <si>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</si>
  <si>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</si>
  <si>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</si>
  <si>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</si>
  <si>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</si>
  <si>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</si>
  <si>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</si>
  <si>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</si>
  <si>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</si>
  <si>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</si>
  <si>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</si>
  <si>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</si>
  <si>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</si>
  <si>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</si>
  <si>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</si>
  <si>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</si>
  <si>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</si>
  <si>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</si>
  <si>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</si>
  <si>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</si>
  <si>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</si>
  <si>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</si>
  <si>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</si>
  <si>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</si>
  <si>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</si>
  <si>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</si>
  <si>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</si>
  <si>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</si>
  <si>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</si>
  <si>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</si>
  <si>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</si>
  <si>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</si>
  <si>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</si>
  <si>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</si>
  <si>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</si>
  <si>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</si>
  <si>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</si>
  <si>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</si>
  <si>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</si>
  <si>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</si>
  <si>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</si>
  <si>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</si>
  <si>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</si>
  <si>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</si>
  <si>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</si>
  <si>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</si>
  <si>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</si>
  <si>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</si>
  <si>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</si>
  <si>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</si>
  <si>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</si>
  <si>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</si>
  <si>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</si>
  <si>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</si>
  <si>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</si>
  <si>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</si>
  <si>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</si>
  <si>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</si>
  <si>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</si>
  <si>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</si>
  <si>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</si>
  <si>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</si>
  <si>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</si>
  <si>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</si>
  <si>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</si>
  <si>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</si>
  <si>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</si>
  <si>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</si>
  <si>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</si>
  <si>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</si>
  <si>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</si>
  <si>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</si>
  <si>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</si>
  <si>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</si>
  <si>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</si>
  <si>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</si>
  <si>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</si>
  <si>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</si>
  <si>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</si>
  <si>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</si>
  <si>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</si>
  <si>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</si>
  <si>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</si>
  <si>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</si>
  <si>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</si>
  <si>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</si>
  <si>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</si>
  <si>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</si>
  <si>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</si>
  <si>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</si>
  <si>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</si>
  <si>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</si>
  <si>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</si>
  <si>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</si>
  <si>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</si>
  <si>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</si>
  <si>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</si>
  <si>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</si>
  <si>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</si>
  <si>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</si>
  <si>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</si>
  <si>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</si>
  <si>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</si>
  <si>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</si>
  <si>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</si>
  <si>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</si>
  <si>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</si>
  <si>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</si>
  <si>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</si>
  <si>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</si>
  <si>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</si>
  <si>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</si>
  <si>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</si>
  <si>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</si>
  <si>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</si>
  <si>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</si>
  <si>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</si>
  <si>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</si>
  <si>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</si>
  <si>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</si>
  <si>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</si>
  <si>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</si>
  <si>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</si>
  <si>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</si>
  <si>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</si>
  <si>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</si>
  <si>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</si>
  <si>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</si>
  <si>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</si>
  <si>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</si>
  <si>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</si>
  <si>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</si>
  <si>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</si>
  <si>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</si>
  <si>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</si>
  <si>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</si>
  <si>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</si>
  <si>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</si>
  <si>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</si>
  <si>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</si>
  <si>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</si>
  <si>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</si>
  <si>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</si>
  <si>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</si>
  <si>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</si>
  <si>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</si>
  <si>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</si>
  <si>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</si>
  <si>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</si>
  <si>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</si>
  <si>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</si>
  <si>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</si>
  <si>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</si>
  <si>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</si>
  <si>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</si>
  <si>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</si>
  <si>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</si>
  <si>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</si>
  <si>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</si>
  <si>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</si>
  <si>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</si>
  <si>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</si>
  <si>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</si>
  <si>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</si>
  <si>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</si>
  <si>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</si>
  <si>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</si>
  <si>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</si>
  <si>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</si>
  <si>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</si>
  <si>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</si>
  <si>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</si>
  <si>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</si>
  <si>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</si>
  <si>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</si>
  <si>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</si>
  <si>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</si>
  <si>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</si>
  <si>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</si>
  <si>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</si>
  <si>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</si>
  <si>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</si>
  <si>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</si>
  <si>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</si>
  <si>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</si>
  <si>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</si>
  <si>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</si>
  <si>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</si>
  <si>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</si>
  <si>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</si>
  <si>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</si>
  <si>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</si>
  <si>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</si>
  <si>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</si>
  <si>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</si>
  <si>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</si>
  <si>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</si>
  <si>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</si>
  <si>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</si>
  <si>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</si>
  <si>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</si>
  <si>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</si>
  <si>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</si>
  <si>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</si>
  <si>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</si>
  <si>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</si>
  <si>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</si>
  <si>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</si>
  <si>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</si>
  <si>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</si>
  <si>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</si>
  <si>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</si>
  <si>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</si>
  <si>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</si>
  <si>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</si>
  <si>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</si>
  <si>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</si>
  <si>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</si>
  <si>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</si>
  <si>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</si>
  <si>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</si>
  <si>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</si>
  <si>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</si>
  <si>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</si>
  <si>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</si>
  <si>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</si>
  <si>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</si>
  <si>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</si>
  <si>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</si>
  <si>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</si>
  <si>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</si>
  <si>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</si>
  <si>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</si>
  <si>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</si>
  <si>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</si>
  <si>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</si>
  <si>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</si>
  <si>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</si>
  <si>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</si>
  <si>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</si>
  <si>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</si>
  <si>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</si>
  <si>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</si>
  <si>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</si>
  <si>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</si>
  <si>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</si>
  <si>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</si>
  <si>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</si>
  <si>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</si>
  <si>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</si>
  <si>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</si>
  <si>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</si>
  <si>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</si>
  <si>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</si>
  <si>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</si>
  <si>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</si>
  <si>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</si>
  <si>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</si>
  <si>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</si>
  <si>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</si>
  <si>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</si>
  <si>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</si>
  <si>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</si>
  <si>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</si>
  <si>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</si>
  <si>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</si>
  <si>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</si>
  <si>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</si>
  <si>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</si>
  <si>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</si>
  <si>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</si>
  <si>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</si>
  <si>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</si>
  <si>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</si>
  <si>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</si>
  <si>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</si>
  <si>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</si>
  <si>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</si>
  <si>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</si>
  <si>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</si>
  <si>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</si>
  <si>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</si>
  <si>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</si>
  <si>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</si>
  <si>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</si>
  <si>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</si>
  <si>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</si>
  <si>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</si>
  <si>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</si>
  <si>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</si>
  <si>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</si>
  <si>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</si>
  <si>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</si>
  <si>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</si>
  <si>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</si>
  <si>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</si>
  <si>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</si>
  <si>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</si>
  <si>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</si>
  <si>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</si>
  <si>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</si>
  <si>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</si>
  <si>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</si>
  <si>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</si>
  <si>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</si>
  <si>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</si>
  <si>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</si>
  <si>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</si>
  <si>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</si>
  <si>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</si>
  <si>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</si>
  <si>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</si>
  <si>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</si>
  <si>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</si>
  <si>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</si>
  <si>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</si>
  <si>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</si>
  <si>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</si>
  <si>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</si>
  <si>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</si>
  <si>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</si>
  <si>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</si>
  <si>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</si>
  <si>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</si>
  <si>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</si>
  <si>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</si>
  <si>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</si>
  <si>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</si>
  <si>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</si>
  <si>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</si>
  <si>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</si>
  <si>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</si>
  <si>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</si>
  <si>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</si>
  <si>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</si>
  <si>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</si>
  <si>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</si>
  <si>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</si>
  <si>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</si>
  <si>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</si>
  <si>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</si>
  <si>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</si>
  <si>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</si>
  <si>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</si>
  <si>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</si>
  <si>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</si>
  <si>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</si>
  <si>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</si>
  <si>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</si>
  <si>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</si>
  <si>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</si>
  <si>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</si>
  <si>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</si>
  <si>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</si>
  <si>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</si>
  <si>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</si>
  <si>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</si>
  <si>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</si>
  <si>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</si>
  <si>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</si>
  <si>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</si>
  <si>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</si>
  <si>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</si>
  <si>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</si>
  <si>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</si>
  <si>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</si>
  <si>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</si>
  <si>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</si>
  <si>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</si>
  <si>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</si>
  <si>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</si>
  <si>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</si>
  <si>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</si>
  <si>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</si>
  <si>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</si>
  <si>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</si>
  <si>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</si>
  <si>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</si>
  <si>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</si>
  <si>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</si>
  <si>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</si>
  <si>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</si>
  <si>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</si>
  <si>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</si>
  <si>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</si>
  <si>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</si>
  <si>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</si>
  <si>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</si>
  <si>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</si>
  <si>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</si>
  <si>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</si>
  <si>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</si>
  <si>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</si>
  <si>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</si>
  <si>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</si>
  <si>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</si>
  <si>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</si>
  <si>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</si>
  <si>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</si>
  <si>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</si>
  <si>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</si>
  <si>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</si>
  <si>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</si>
  <si>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</si>
  <si>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</si>
  <si>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</si>
  <si>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</si>
  <si>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</si>
  <si>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</si>
  <si>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</si>
  <si>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</si>
  <si>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</si>
  <si>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</si>
  <si>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</si>
  <si>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</si>
  <si>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</si>
  <si>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</si>
  <si>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</si>
  <si>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</si>
  <si>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</si>
  <si>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</si>
  <si>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</si>
  <si>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</si>
  <si>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</si>
  <si>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</si>
  <si>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</si>
  <si>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</si>
  <si>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</si>
  <si>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</si>
  <si>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</si>
  <si>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</si>
  <si>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</si>
  <si>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</si>
  <si>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</si>
  <si>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</si>
  <si>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</si>
  <si>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</si>
  <si>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</si>
  <si>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</si>
  <si>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</si>
  <si>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</si>
  <si>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</si>
  <si>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</si>
  <si>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</si>
  <si>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</si>
  <si>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</si>
  <si>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</si>
  <si>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</si>
  <si>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</si>
  <si>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</si>
  <si>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</si>
  <si>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</si>
  <si>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</si>
  <si>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</si>
  <si>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</si>
  <si>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</si>
  <si>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</si>
  <si>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</si>
  <si>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</si>
  <si>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</si>
  <si>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</si>
  <si>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</si>
  <si>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</si>
  <si>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</si>
  <si>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</si>
  <si>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</si>
  <si>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</si>
  <si>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</si>
  <si>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</si>
  <si>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</si>
  <si>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</si>
  <si>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</si>
  <si>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</si>
  <si>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</si>
  <si>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</si>
  <si>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</si>
  <si>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</si>
  <si>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</si>
  <si>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</si>
  <si>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</si>
  <si>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</si>
  <si>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</si>
  <si>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</si>
  <si>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</si>
  <si>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</si>
  <si>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</si>
  <si>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</si>
  <si>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</si>
  <si>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</si>
  <si>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</si>
  <si>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</si>
  <si>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</si>
  <si>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</si>
  <si>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</si>
  <si>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</si>
  <si>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</si>
  <si>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</si>
  <si>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</si>
  <si>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</si>
  <si>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</si>
  <si>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</si>
  <si>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</si>
  <si>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</si>
  <si>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</si>
  <si>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</si>
  <si>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</si>
  <si>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</si>
  <si>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</si>
  <si>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</si>
  <si>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</si>
  <si>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</si>
  <si>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</si>
  <si>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</si>
  <si>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</si>
  <si>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</si>
  <si>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</si>
  <si>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</si>
  <si>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</si>
  <si>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</si>
  <si>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</si>
  <si>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</si>
  <si>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</si>
  <si>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</si>
  <si>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</si>
  <si>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</si>
  <si>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</si>
  <si>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</si>
  <si>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</si>
  <si>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</si>
  <si>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</si>
  <si>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</si>
  <si>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</si>
  <si>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</si>
  <si>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</si>
  <si>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</si>
  <si>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</si>
  <si>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</si>
  <si>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</si>
  <si>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</si>
  <si>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</si>
  <si>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</si>
  <si>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</si>
  <si>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</si>
  <si>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</si>
  <si>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</si>
  <si>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</si>
  <si>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</si>
  <si>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</si>
  <si>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</si>
  <si>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</si>
  <si>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</si>
  <si>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</si>
  <si>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</si>
  <si>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</si>
  <si>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</si>
  <si>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</si>
  <si>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</si>
  <si>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</si>
  <si>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</si>
  <si>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</si>
  <si>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</si>
  <si>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</si>
  <si>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</si>
  <si>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</si>
  <si>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</si>
  <si>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</si>
  <si>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</si>
  <si>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</si>
  <si>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</si>
  <si>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</si>
  <si>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</si>
  <si>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</si>
  <si>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</si>
  <si>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</si>
  <si>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</si>
  <si>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</si>
  <si>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</si>
  <si>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</si>
  <si>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</si>
  <si>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</si>
  <si>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</si>
  <si>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</si>
  <si>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</si>
  <si>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</si>
  <si>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</si>
  <si>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</si>
  <si>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</si>
  <si>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</si>
  <si>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</si>
  <si>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</si>
  <si>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</si>
  <si>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</si>
  <si>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</si>
  <si>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</si>
  <si>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</si>
  <si>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</si>
  <si>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</si>
  <si>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</si>
  <si>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</si>
  <si>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</si>
  <si>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</si>
  <si>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</si>
  <si>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</si>
  <si>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</si>
  <si>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</si>
  <si>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</si>
  <si>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</si>
  <si>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</si>
  <si>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</si>
  <si>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</si>
  <si>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</si>
  <si>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</si>
  <si>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</si>
  <si>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</si>
  <si>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</si>
  <si>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</si>
  <si>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</si>
  <si>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</si>
  <si>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</si>
  <si>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</si>
  <si>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</si>
  <si>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</si>
  <si>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</si>
  <si>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</si>
  <si>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</si>
  <si>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</si>
  <si>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</si>
  <si>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</si>
  <si>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</si>
  <si>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</si>
  <si>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</si>
  <si>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</si>
  <si>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</si>
  <si>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</si>
  <si>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</si>
  <si>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</si>
  <si>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</si>
  <si>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</si>
  <si>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</si>
  <si>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</si>
  <si>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</si>
  <si>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</si>
  <si>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</si>
  <si>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</si>
  <si>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</si>
  <si>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</si>
  <si>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</si>
  <si>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</si>
  <si>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</si>
  <si>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</si>
  <si>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</si>
  <si>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</si>
  <si>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</si>
  <si>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</si>
  <si>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</si>
  <si>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</si>
  <si>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</si>
  <si>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</si>
  <si>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</si>
  <si>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</si>
  <si>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</si>
  <si>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</si>
  <si>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</si>
  <si>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</si>
  <si>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</si>
  <si>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</si>
  <si>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</si>
  <si>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</si>
  <si>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</si>
  <si>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</si>
  <si>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</si>
  <si>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</si>
  <si>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</si>
  <si>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</si>
  <si>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</si>
  <si>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</si>
  <si>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</si>
  <si>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</si>
  <si>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</si>
  <si>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</si>
  <si>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</si>
  <si>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</si>
  <si>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</si>
  <si>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</si>
  <si>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</si>
  <si>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</si>
  <si>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</si>
  <si>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</si>
  <si>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</si>
  <si>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</si>
  <si>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</si>
  <si>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</si>
  <si>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</si>
  <si>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</si>
  <si>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</si>
  <si>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</si>
  <si>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</si>
  <si>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</si>
  <si>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</si>
  <si>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</si>
  <si>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</si>
  <si>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</si>
  <si>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</si>
  <si>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</si>
  <si>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</si>
  <si>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</si>
  <si>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</si>
  <si>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</si>
  <si>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</si>
  <si>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</si>
  <si>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</si>
  <si>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</si>
  <si>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</si>
  <si>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</si>
  <si>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</si>
  <si>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</si>
  <si>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</si>
  <si>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</si>
  <si>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</si>
  <si>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</si>
  <si>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</si>
  <si>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</si>
  <si>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</si>
  <si>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</si>
  <si>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</si>
  <si>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</si>
  <si>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</si>
  <si>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</si>
  <si>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</si>
  <si>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</si>
  <si>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</si>
  <si>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</si>
  <si>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</si>
  <si>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</si>
  <si>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</si>
  <si>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</si>
  <si>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</si>
  <si>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</si>
  <si>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</si>
  <si>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</si>
  <si>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</si>
  <si>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</si>
  <si>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</si>
  <si>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</si>
  <si>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</si>
  <si>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</si>
  <si>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</si>
  <si>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</si>
  <si>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</si>
  <si>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</si>
  <si>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</si>
  <si>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</si>
  <si>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</si>
  <si>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</si>
  <si>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</si>
  <si>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</si>
  <si>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</si>
  <si>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</si>
  <si>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</si>
  <si>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</si>
  <si>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</si>
  <si>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</si>
  <si>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</si>
  <si>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</si>
  <si>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</si>
  <si>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</si>
  <si>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</si>
  <si>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</si>
  <si>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</si>
  <si>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</si>
  <si>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</si>
  <si>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</si>
  <si>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</si>
  <si>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</si>
  <si>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</si>
  <si>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</si>
  <si>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</si>
  <si>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</si>
  <si>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</si>
  <si>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</si>
  <si>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</si>
  <si>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</si>
  <si>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</si>
  <si>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</si>
  <si>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</si>
  <si>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</si>
  <si>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</si>
  <si>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</si>
  <si>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</si>
  <si>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</si>
  <si>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</si>
  <si>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</si>
  <si>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</si>
  <si>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</si>
  <si>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</si>
  <si>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</si>
  <si>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</si>
  <si>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</si>
  <si>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</si>
  <si>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</si>
  <si>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</si>
  <si>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</si>
  <si>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</si>
  <si>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</si>
  <si>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</si>
  <si>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</si>
  <si>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</si>
  <si>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</si>
  <si>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</si>
  <si>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</si>
  <si>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</si>
  <si>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</si>
  <si>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</si>
  <si>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</si>
  <si>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</si>
  <si>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</si>
  <si>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</si>
  <si>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</si>
  <si>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</si>
  <si>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</si>
  <si>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</si>
  <si>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</si>
  <si>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</si>
  <si>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</si>
  <si>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</si>
  <si>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</si>
  <si>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</si>
  <si>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</si>
  <si>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</si>
  <si>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</si>
  <si>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</si>
  <si>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</si>
  <si>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</si>
  <si>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</si>
  <si>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</si>
  <si>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</si>
  <si>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</si>
  <si>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</si>
  <si>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</si>
  <si>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</si>
  <si>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</si>
  <si>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</si>
  <si>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</si>
  <si>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</si>
  <si>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</si>
  <si>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</si>
  <si>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</si>
  <si>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</si>
  <si>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</si>
  <si>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</si>
  <si>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</si>
  <si>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</si>
  <si>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</si>
  <si>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</si>
  <si>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</si>
  <si>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</si>
  <si>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</si>
  <si>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</si>
  <si>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</si>
  <si>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</si>
  <si>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</si>
  <si>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</si>
  <si>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</si>
  <si>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</si>
  <si>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</si>
  <si>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</si>
  <si>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</si>
  <si>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</si>
  <si>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</si>
  <si>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</si>
  <si>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</si>
  <si>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</si>
  <si>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</si>
  <si>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</si>
  <si>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</si>
  <si>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</si>
  <si>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</si>
  <si>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</si>
  <si>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</si>
  <si>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</si>
  <si>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</si>
  <si>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</si>
  <si>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</si>
  <si>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</si>
  <si>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</si>
  <si>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</si>
  <si>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</si>
  <si>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</si>
  <si>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</si>
  <si>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</si>
  <si>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</si>
  <si>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</si>
  <si>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</si>
  <si>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</si>
  <si>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</si>
  <si>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</si>
  <si>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</si>
  <si>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</si>
  <si>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</si>
  <si>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</si>
  <si>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</si>
  <si>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</si>
  <si>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</si>
  <si>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</si>
  <si>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</si>
  <si>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</si>
  <si>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</si>
  <si>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</si>
  <si>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</si>
  <si>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</si>
  <si>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</si>
  <si>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</si>
  <si>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</si>
  <si>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</si>
  <si>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</si>
  <si>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</si>
  <si>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</si>
  <si>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</si>
  <si>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</si>
  <si>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</si>
  <si>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</si>
  <si>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</si>
  <si>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</si>
  <si>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</si>
  <si>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</si>
  <si>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</si>
  <si>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</si>
  <si>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</si>
  <si>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</si>
  <si>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</si>
  <si>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</si>
  <si>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</si>
  <si>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</si>
  <si>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</si>
  <si>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</si>
  <si>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</si>
  <si>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</si>
  <si>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</si>
  <si>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</si>
  <si>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</si>
  <si>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</si>
  <si>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</si>
  <si>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</si>
  <si>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</si>
  <si>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</si>
  <si>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</si>
  <si>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</si>
  <si>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</si>
  <si>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</si>
  <si>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</si>
  <si>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</si>
  <si>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</si>
  <si>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</si>
  <si>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</si>
  <si>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</si>
  <si>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</si>
  <si>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</si>
  <si>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</si>
  <si>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</si>
  <si>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</si>
  <si>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</si>
  <si>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</si>
  <si>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</si>
  <si>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</si>
  <si>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</si>
  <si>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</si>
  <si>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</si>
  <si>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</si>
  <si>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</si>
  <si>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</si>
  <si>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</si>
  <si>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</si>
  <si>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</si>
  <si>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</si>
  <si>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</si>
  <si>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</si>
  <si>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</si>
  <si>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</si>
  <si>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</si>
  <si>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</si>
  <si>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</si>
  <si>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</si>
  <si>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</si>
  <si>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</si>
  <si>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</si>
  <si>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</si>
  <si>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</si>
  <si>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</si>
  <si>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</si>
  <si>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</si>
  <si>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</si>
  <si>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</si>
  <si>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</si>
  <si>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</si>
  <si>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</si>
  <si>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</si>
  <si>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</si>
  <si>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</si>
  <si>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</si>
  <si>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</si>
  <si>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</si>
  <si>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</si>
  <si>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</si>
  <si>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</si>
  <si>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</si>
  <si>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</si>
  <si>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</si>
  <si>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</si>
  <si>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</si>
  <si>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</si>
  <si>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</si>
  <si>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</si>
  <si>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</si>
  <si>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</si>
  <si>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</si>
  <si>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</si>
  <si>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</si>
  <si>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</si>
  <si>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</si>
  <si>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</si>
  <si>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</si>
  <si>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</si>
  <si>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</si>
  <si>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</si>
  <si>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</si>
  <si>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</si>
  <si>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</si>
  <si>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</si>
  <si>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</si>
  <si>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</si>
  <si>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</si>
  <si>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</si>
  <si>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</si>
  <si>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</si>
  <si>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</si>
  <si>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</si>
  <si>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</si>
  <si>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</si>
  <si>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</si>
  <si>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</si>
  <si>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</si>
  <si>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</si>
  <si>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</si>
  <si>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</si>
  <si>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</si>
  <si>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</si>
  <si>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</si>
  <si>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</si>
  <si>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</si>
  <si>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</si>
  <si>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</si>
  <si>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</si>
  <si>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</si>
  <si>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</si>
  <si>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</si>
  <si>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</si>
  <si>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</si>
  <si>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</si>
  <si>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</si>
  <si>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</si>
  <si>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</si>
  <si>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</si>
  <si>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</si>
  <si>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</si>
  <si>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</si>
  <si>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</si>
  <si>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</si>
  <si>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</si>
  <si>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</si>
  <si>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</si>
  <si>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</si>
  <si>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</si>
  <si>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</si>
  <si>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</si>
  <si>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</si>
  <si>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</si>
  <si>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</si>
  <si>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</si>
  <si>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</si>
  <si>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</si>
  <si>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</si>
  <si>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</si>
  <si>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</si>
  <si>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</si>
  <si>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</si>
  <si>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</si>
  <si>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</si>
  <si>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</si>
  <si>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</si>
  <si>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</si>
  <si>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</si>
  <si>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</si>
  <si>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</si>
  <si>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</si>
  <si>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</si>
  <si>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</si>
  <si>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</si>
  <si>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</si>
  <si>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</si>
  <si>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</si>
  <si>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</si>
  <si>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</si>
  <si>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</si>
  <si>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</si>
  <si>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</si>
  <si>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</si>
  <si>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</si>
  <si>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</si>
  <si>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</si>
  <si>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</si>
  <si>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</si>
  <si>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</si>
  <si>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</si>
  <si>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</si>
  <si>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</si>
  <si>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</si>
  <si>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</si>
  <si>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</si>
  <si>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</si>
  <si>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</si>
  <si>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</si>
  <si>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</si>
  <si>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</si>
  <si>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</si>
  <si>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</si>
  <si>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</si>
  <si>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</si>
  <si>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</si>
  <si>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</si>
  <si>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</si>
  <si>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</si>
  <si>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</si>
  <si>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</si>
  <si>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</si>
  <si>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</si>
  <si>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</si>
  <si>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</si>
  <si>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</si>
  <si>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</si>
  <si>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</si>
  <si>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</si>
  <si>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</si>
  <si>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</si>
  <si>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</si>
  <si>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</si>
  <si>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</si>
  <si>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</si>
  <si>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</si>
  <si>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</si>
  <si>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</si>
  <si>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</si>
  <si>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</si>
  <si>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</si>
  <si>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</si>
  <si>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</si>
  <si>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</si>
  <si>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</si>
  <si>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</si>
  <si>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</si>
  <si>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</si>
  <si>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</si>
  <si>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</si>
  <si>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</si>
  <si>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</si>
  <si>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</si>
  <si>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</si>
  <si>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</si>
  <si>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</si>
  <si>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</si>
  <si>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</si>
  <si>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</si>
  <si>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</si>
  <si>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</si>
  <si>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</si>
  <si>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</si>
  <si>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</si>
  <si>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</si>
  <si>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</si>
  <si>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</si>
  <si>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</si>
  <si>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</si>
  <si>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</si>
  <si>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</si>
  <si>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</si>
  <si>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</si>
  <si>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</si>
  <si>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</si>
  <si>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</si>
  <si>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</si>
  <si>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</si>
  <si>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</si>
  <si>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</si>
  <si>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</si>
  <si>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</si>
  <si>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</si>
  <si>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</si>
  <si>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</si>
  <si>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</si>
  <si>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</si>
  <si>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</si>
  <si>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</si>
  <si>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</si>
  <si>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</si>
  <si>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</si>
  <si>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</si>
  <si>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</si>
  <si>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</si>
  <si>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</si>
  <si>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</si>
  <si>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</si>
  <si>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</si>
  <si>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</si>
  <si>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</si>
  <si>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</si>
  <si>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</si>
  <si>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</si>
  <si>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</si>
  <si>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</si>
  <si>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</si>
  <si>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</si>
  <si>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</si>
  <si>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</si>
  <si>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</si>
  <si>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</si>
  <si>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</si>
  <si>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</si>
  <si>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</si>
  <si>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</si>
  <si>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</si>
  <si>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</si>
  <si>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</si>
  <si>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</si>
  <si>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</si>
  <si>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</si>
  <si>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</si>
  <si>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</si>
  <si>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</si>
  <si>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</si>
  <si>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</si>
  <si>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</si>
  <si>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</si>
  <si>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</si>
  <si>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</si>
  <si>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</si>
  <si>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</si>
  <si>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</si>
  <si>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</si>
  <si>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</si>
  <si>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</si>
  <si>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</si>
  <si>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</si>
  <si>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</si>
  <si>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</si>
  <si>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</si>
  <si>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</si>
  <si>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</si>
  <si>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</si>
  <si>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</si>
  <si>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</si>
  <si>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</si>
  <si>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</si>
  <si>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</si>
  <si>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</si>
  <si>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</si>
  <si>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</si>
  <si>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</si>
  <si>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</si>
  <si>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</si>
  <si>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</si>
  <si>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</si>
  <si>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</si>
  <si>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</si>
  <si>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</si>
  <si>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</si>
  <si>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</si>
  <si>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</si>
  <si>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</si>
  <si>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</si>
  <si>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</si>
  <si>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</si>
  <si>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</si>
  <si>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</si>
  <si>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</si>
  <si>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</si>
  <si>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</si>
  <si>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</si>
  <si>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</si>
  <si>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</si>
  <si>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</si>
  <si>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</si>
  <si>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</si>
  <si>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</si>
  <si>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</si>
  <si>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</si>
  <si>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</si>
  <si>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</si>
  <si>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</si>
  <si>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</si>
  <si>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</si>
  <si>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</si>
  <si>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</si>
  <si>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</si>
  <si>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</si>
  <si>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</si>
  <si>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</si>
  <si>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</si>
  <si>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</si>
  <si>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</si>
  <si>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</si>
  <si>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</si>
  <si>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</si>
  <si>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</si>
  <si>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</si>
  <si>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</si>
  <si>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</si>
  <si>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</si>
  <si>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</si>
  <si>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</si>
  <si>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</si>
  <si>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</si>
  <si>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</si>
  <si>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</si>
  <si>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</si>
  <si>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</si>
  <si>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</si>
  <si>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</si>
  <si>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</si>
  <si>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</si>
  <si>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</si>
  <si>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</si>
  <si>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</si>
  <si>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</si>
  <si>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</si>
  <si>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</si>
  <si>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</si>
  <si>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</si>
  <si>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</si>
  <si>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</si>
  <si>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</si>
  <si>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</si>
  <si>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</si>
  <si>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</si>
  <si>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</si>
  <si>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</si>
  <si>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</si>
  <si>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</si>
  <si>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</si>
  <si>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</si>
  <si>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</si>
  <si>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</si>
  <si>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</si>
  <si>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</si>
  <si>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</si>
  <si>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</si>
  <si>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</si>
  <si>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</si>
  <si>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</si>
  <si>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</si>
  <si>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</si>
  <si>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</si>
  <si>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</si>
  <si>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</si>
  <si>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</si>
  <si>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</si>
  <si>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</si>
  <si>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</si>
  <si>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</si>
  <si>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</si>
  <si>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</si>
  <si>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</si>
  <si>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</si>
  <si>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</si>
  <si>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</si>
  <si>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</si>
  <si>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</si>
  <si>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</si>
  <si>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</si>
  <si>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</si>
  <si>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</si>
  <si>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</si>
  <si>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</si>
  <si>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</si>
  <si>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</si>
  <si>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</si>
  <si>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</si>
  <si>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</si>
  <si>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</si>
  <si>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</si>
  <si>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</si>
  <si>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</si>
  <si>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</si>
  <si>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</si>
  <si>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</si>
  <si>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</si>
  <si>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</si>
  <si>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</si>
  <si>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</si>
  <si>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</si>
  <si>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</si>
  <si>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</si>
  <si>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</si>
  <si>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</si>
  <si>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</si>
  <si>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</si>
  <si>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</si>
  <si>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</si>
  <si>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</si>
  <si>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</si>
  <si>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</si>
  <si>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</si>
  <si>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</si>
  <si>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</si>
  <si>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</si>
  <si>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</si>
  <si>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</si>
  <si>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</si>
  <si>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</si>
  <si>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</si>
  <si>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</si>
  <si>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</si>
  <si>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</si>
  <si>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</si>
  <si>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</si>
  <si>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</si>
  <si>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</si>
  <si>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</si>
  <si>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</si>
  <si>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</si>
  <si>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</si>
  <si>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</si>
  <si>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</si>
  <si>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</si>
  <si>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</si>
  <si>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</si>
  <si>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</si>
  <si>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</si>
  <si>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</si>
  <si>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</si>
  <si>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</si>
  <si>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</si>
  <si>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</si>
  <si>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</si>
  <si>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</si>
  <si>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</si>
  <si>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</si>
  <si>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</si>
  <si>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</si>
  <si>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</si>
  <si>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</si>
  <si>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</si>
  <si>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</si>
  <si>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</si>
  <si>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</si>
  <si>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</si>
  <si>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</si>
  <si>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</si>
  <si>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</si>
  <si>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</si>
  <si>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</si>
  <si>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</si>
  <si>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</si>
  <si>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</si>
  <si>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</si>
  <si>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</si>
  <si>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</si>
  <si>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</si>
  <si>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</si>
  <si>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</si>
  <si>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</si>
  <si>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</si>
  <si>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</si>
  <si>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</si>
  <si>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</si>
  <si>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</si>
  <si>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</si>
  <si>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</si>
  <si>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</si>
  <si>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</si>
  <si>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</si>
  <si>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</si>
  <si>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</si>
  <si>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</si>
  <si>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</si>
  <si>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</si>
  <si>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</si>
  <si>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</si>
  <si>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</si>
  <si>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</si>
  <si>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</si>
  <si>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</si>
  <si>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</si>
  <si>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</si>
  <si>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</si>
  <si>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</si>
  <si>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</si>
  <si>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</si>
  <si>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</si>
  <si>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</si>
  <si>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</si>
  <si>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</si>
  <si>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</si>
  <si>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</si>
  <si>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</si>
  <si>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</si>
  <si>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</si>
  <si>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</si>
  <si>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</si>
  <si>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</si>
  <si>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</si>
  <si>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</si>
  <si>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</si>
  <si>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</si>
  <si>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</si>
  <si>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</si>
  <si>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</si>
  <si>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</si>
  <si>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</si>
  <si>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</si>
  <si>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</si>
  <si>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</si>
  <si>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</si>
  <si>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</si>
  <si>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</si>
  <si>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</si>
  <si>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</si>
  <si>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</si>
  <si>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</si>
  <si>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</si>
  <si>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</si>
  <si>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</si>
  <si>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</si>
  <si>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</si>
  <si>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</si>
  <si>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</si>
  <si>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</si>
  <si>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</si>
  <si>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</si>
  <si>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</si>
  <si>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</si>
  <si>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</si>
  <si>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</si>
  <si>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</si>
  <si>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</si>
  <si>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</si>
  <si>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</si>
  <si>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</si>
  <si>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</si>
  <si>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</si>
  <si>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</si>
  <si>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</si>
  <si>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</si>
  <si>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</si>
  <si>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</si>
  <si>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</si>
  <si>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</si>
  <si>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</si>
  <si>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</si>
  <si>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</si>
  <si>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</si>
  <si>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</si>
  <si>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</si>
  <si>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</si>
  <si>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</si>
  <si>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</si>
  <si>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</si>
  <si>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</si>
  <si>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</si>
  <si>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</si>
  <si>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</si>
  <si>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</si>
  <si>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</si>
  <si>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</si>
  <si>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</si>
  <si>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</si>
  <si>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</si>
  <si>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</si>
  <si>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</si>
  <si>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</si>
  <si>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</si>
  <si>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</si>
  <si>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</si>
  <si>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</si>
  <si>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</si>
  <si>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</si>
  <si>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</si>
  <si>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</si>
  <si>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</si>
  <si>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</si>
  <si>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</si>
  <si>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</si>
  <si>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</si>
  <si>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</si>
  <si>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</si>
  <si>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</si>
  <si>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</si>
  <si>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</si>
  <si>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</si>
  <si>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</si>
  <si>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</si>
  <si>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</si>
  <si>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</si>
  <si>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</si>
  <si>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</si>
  <si>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</si>
  <si>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</si>
  <si>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</si>
  <si>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</si>
  <si>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</si>
  <si>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</si>
  <si>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</si>
  <si>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</si>
  <si>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</si>
  <si>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</si>
  <si>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</si>
  <si>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</si>
  <si>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</si>
  <si>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</si>
  <si>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</si>
  <si>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</si>
  <si>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</si>
  <si>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</si>
  <si>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</si>
  <si>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</si>
  <si>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</si>
  <si>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</si>
  <si>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</si>
  <si>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</si>
  <si>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</si>
  <si>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</si>
  <si>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</si>
  <si>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</si>
  <si>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</si>
  <si>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</si>
  <si>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</si>
  <si>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</si>
  <si>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</si>
  <si>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</si>
  <si>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</si>
  <si>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</si>
  <si>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</si>
  <si>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</si>
  <si>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</si>
  <si>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</si>
  <si>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</si>
  <si>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</si>
  <si>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</si>
  <si>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</si>
  <si>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</si>
  <si>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</si>
  <si>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</si>
  <si>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</si>
  <si>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</si>
  <si>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</si>
  <si>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</si>
  <si>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</si>
  <si>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</si>
  <si>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</si>
  <si>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</si>
  <si>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</si>
  <si>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</si>
  <si>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</si>
  <si>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</si>
  <si>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</si>
  <si>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</si>
  <si>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</si>
  <si>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</si>
  <si>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</si>
  <si>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</si>
  <si>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</si>
  <si>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</si>
  <si>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</si>
  <si>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</si>
  <si>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</si>
  <si>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</si>
  <si>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</si>
  <si>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</si>
  <si>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</si>
  <si>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</si>
  <si>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</si>
  <si>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</si>
  <si>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</si>
  <si>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</si>
  <si>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</si>
  <si>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</si>
  <si>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</si>
  <si>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</si>
  <si>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</si>
  <si>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</si>
  <si>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</si>
  <si>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</si>
  <si>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</si>
  <si>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</si>
  <si>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</si>
  <si>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</si>
  <si>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</si>
  <si>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</si>
  <si>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</si>
  <si>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</si>
  <si>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</si>
  <si>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</si>
  <si>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</si>
  <si>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</si>
  <si>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</si>
  <si>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</si>
  <si>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</si>
  <si>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</si>
  <si>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</si>
  <si>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</si>
  <si>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</si>
  <si>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</si>
  <si>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</si>
  <si>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</si>
  <si>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</si>
  <si>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</si>
  <si>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</si>
  <si>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</si>
  <si>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</si>
  <si>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</si>
  <si>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</si>
  <si>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</si>
  <si>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</si>
  <si>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</si>
  <si>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</si>
  <si>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</si>
  <si>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</si>
  <si>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</si>
  <si>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</si>
  <si>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</si>
  <si>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</si>
  <si>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</si>
  <si>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</si>
  <si>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</si>
  <si>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</si>
  <si>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</si>
  <si>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</si>
  <si>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</si>
  <si>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</si>
  <si>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</si>
  <si>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</si>
  <si>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</si>
  <si>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</si>
  <si>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</si>
  <si>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</si>
  <si>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</si>
  <si>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</si>
  <si>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</si>
  <si>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</si>
  <si>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</si>
  <si>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</si>
  <si>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</si>
  <si>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</si>
  <si>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</si>
  <si>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</si>
  <si>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</si>
  <si>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</si>
  <si>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</si>
  <si>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</si>
  <si>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</si>
  <si>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</si>
  <si>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</si>
  <si>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</si>
  <si>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</si>
  <si>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</si>
  <si>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</si>
  <si>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</si>
  <si>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</si>
  <si>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</si>
  <si>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</si>
  <si>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</si>
  <si>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</si>
  <si>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</si>
  <si>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</si>
  <si>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</si>
  <si>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</si>
  <si>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</si>
  <si>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</si>
  <si>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</si>
  <si>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</si>
  <si>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</si>
  <si>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</si>
  <si>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</si>
  <si>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</si>
  <si>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</si>
  <si>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</si>
  <si>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</si>
  <si>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</si>
  <si>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</si>
  <si>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</si>
  <si>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</si>
  <si>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</si>
  <si>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</si>
  <si>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</si>
  <si>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</si>
  <si>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</si>
  <si>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</si>
  <si>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</si>
  <si>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</si>
  <si>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</si>
  <si>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</si>
  <si>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</si>
  <si>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</si>
  <si>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</si>
  <si>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</si>
  <si>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</si>
  <si>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</si>
  <si>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</si>
  <si>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</si>
  <si>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</si>
  <si>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</si>
  <si>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</si>
  <si>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</si>
  <si>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</si>
  <si>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</si>
  <si>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</si>
  <si>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</si>
  <si>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</si>
  <si>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</si>
  <si>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</si>
  <si>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</si>
  <si>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</si>
  <si>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</si>
  <si>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</si>
  <si>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</si>
  <si>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</si>
  <si>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</si>
  <si>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</si>
  <si>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</si>
  <si>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</si>
  <si>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</si>
  <si>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</si>
  <si>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</si>
  <si>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</si>
  <si>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</si>
  <si>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</si>
  <si>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</si>
  <si>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</si>
  <si>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</si>
  <si>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</si>
  <si>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</si>
  <si>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</si>
  <si>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</si>
  <si>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</si>
  <si>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</si>
  <si>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</si>
  <si>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</si>
  <si>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</si>
  <si>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</si>
  <si>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</si>
  <si>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</si>
  <si>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</si>
  <si>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</si>
  <si>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</si>
  <si>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</si>
  <si>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</si>
  <si>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</si>
  <si>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</si>
  <si>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</si>
  <si>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</si>
  <si>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</si>
  <si>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</si>
  <si>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</si>
  <si>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</si>
  <si>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</si>
  <si>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</si>
  <si>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</si>
  <si>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</si>
  <si>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</si>
  <si>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</si>
  <si>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</si>
  <si>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</si>
  <si>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</si>
  <si>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</si>
  <si>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</si>
  <si>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</si>
  <si>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</si>
  <si>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</si>
  <si>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</si>
  <si>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</si>
  <si>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</si>
  <si>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</si>
  <si>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</si>
  <si>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</si>
  <si>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</si>
  <si>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</si>
  <si>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</si>
  <si>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</si>
  <si>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</si>
  <si>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</si>
  <si>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</si>
  <si>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</si>
  <si>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</si>
  <si>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</si>
  <si>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</si>
  <si>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</si>
  <si>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</si>
  <si>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</si>
  <si>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</si>
  <si>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</si>
  <si>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</si>
  <si>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</si>
  <si>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</si>
  <si>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</si>
  <si>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</si>
  <si>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</si>
  <si>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</si>
  <si>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</si>
  <si>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</si>
  <si>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</si>
  <si>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</si>
  <si>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</si>
  <si>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</si>
  <si>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</si>
  <si>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</si>
  <si>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</si>
  <si>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</si>
  <si>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</si>
  <si>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</si>
  <si>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</si>
  <si>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</si>
  <si>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</si>
  <si>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</si>
  <si>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</si>
  <si>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</si>
  <si>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</si>
  <si>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</si>
  <si>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</si>
  <si>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</si>
  <si>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</si>
  <si>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</si>
  <si>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</si>
  <si>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</si>
  <si>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</si>
  <si>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</si>
  <si>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</si>
  <si>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</si>
  <si>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</si>
  <si>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</si>
  <si>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</si>
  <si>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</si>
  <si>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</si>
  <si>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</si>
  <si>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</si>
  <si>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</si>
  <si>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</si>
  <si>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</si>
  <si>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</si>
  <si>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</si>
  <si>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</si>
  <si>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</si>
  <si>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</si>
  <si>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</si>
  <si>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</si>
  <si>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</si>
  <si>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</si>
  <si>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</si>
  <si>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</si>
  <si>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</si>
  <si>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</si>
  <si>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</si>
  <si>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</si>
  <si>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</si>
  <si>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</si>
  <si>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</si>
  <si>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</si>
  <si>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</si>
  <si>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</si>
  <si>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</si>
  <si>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</si>
  <si>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</si>
  <si>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</si>
  <si>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</si>
  <si>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</si>
  <si>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</si>
  <si>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</si>
  <si>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</si>
  <si>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</si>
  <si>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</si>
  <si>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</si>
  <si>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</si>
  <si>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</si>
  <si>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</si>
  <si>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</si>
  <si>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</si>
  <si>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</si>
  <si>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</si>
  <si>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</si>
  <si>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</si>
  <si>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</si>
  <si>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</si>
  <si>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</si>
  <si>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</si>
  <si>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</si>
  <si>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</si>
  <si>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</si>
  <si>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</si>
  <si>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</si>
  <si>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</si>
  <si>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</si>
  <si>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</si>
  <si>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</si>
  <si>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</si>
  <si>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</si>
  <si>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</si>
  <si>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</si>
  <si>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</si>
  <si>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</si>
  <si>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</si>
  <si>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</si>
  <si>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</si>
  <si>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</si>
  <si>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</si>
  <si>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</si>
  <si>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</si>
  <si>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</si>
  <si>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</si>
  <si>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</si>
  <si>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</si>
  <si>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</si>
  <si>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</si>
  <si>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</si>
  <si>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</si>
  <si>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</si>
  <si>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</si>
  <si>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</si>
  <si>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</si>
  <si>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</si>
  <si>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</si>
  <si>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</si>
  <si>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</si>
  <si>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</si>
  <si>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</si>
  <si>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</si>
  <si>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</si>
  <si>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</si>
  <si>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</si>
  <si>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</si>
  <si>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</si>
  <si>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</si>
  <si>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</si>
  <si>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</si>
  <si>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</si>
  <si>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</si>
  <si>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</si>
  <si>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</si>
  <si>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</si>
  <si>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</si>
  <si>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</si>
  <si>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</si>
  <si>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</si>
  <si>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</si>
  <si>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</si>
  <si>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</si>
  <si>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</si>
  <si>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</si>
  <si>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</si>
  <si>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</si>
  <si>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</si>
  <si>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</si>
  <si>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</si>
  <si>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</si>
  <si>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</si>
  <si>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</si>
  <si>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</si>
  <si>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</si>
  <si>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</si>
  <si>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</si>
  <si>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</si>
  <si>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</si>
  <si>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</si>
  <si>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</si>
  <si>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</si>
  <si>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</si>
  <si>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</si>
  <si>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</si>
  <si>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</si>
  <si>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</si>
  <si>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</si>
  <si>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</si>
  <si>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</si>
  <si>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</si>
  <si>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</si>
  <si>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</si>
  <si>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</si>
  <si>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</si>
  <si>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</si>
  <si>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</si>
  <si>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</si>
  <si>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</si>
  <si>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</si>
  <si>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</si>
  <si>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</si>
  <si>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</si>
  <si>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</si>
  <si>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</si>
  <si>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</si>
  <si>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</si>
  <si>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</si>
  <si>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</si>
  <si>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</si>
  <si>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</si>
  <si>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</si>
  <si>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</si>
  <si>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</si>
  <si>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</si>
  <si>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</si>
  <si>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</si>
  <si>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</si>
  <si>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</si>
  <si>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</si>
  <si>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</si>
  <si>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</si>
  <si>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</si>
  <si>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</si>
  <si>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</si>
  <si>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</si>
  <si>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</si>
  <si>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</si>
  <si>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</si>
  <si>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</si>
  <si>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</si>
  <si>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</si>
  <si>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</si>
  <si>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</si>
  <si>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</si>
  <si>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</si>
  <si>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</si>
  <si>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</si>
  <si>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</si>
  <si>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</si>
  <si>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</si>
  <si>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</si>
  <si>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</si>
  <si>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</si>
  <si>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</si>
  <si>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</si>
  <si>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</si>
  <si>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</si>
  <si>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</si>
  <si>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</si>
  <si>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</si>
  <si>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</si>
  <si>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</si>
  <si>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</si>
  <si>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</si>
  <si>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</si>
  <si>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</si>
  <si>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</si>
  <si>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</si>
  <si>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</si>
  <si>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</si>
  <si>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</si>
  <si>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</si>
  <si>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</si>
  <si>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</si>
  <si>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</si>
  <si>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</si>
  <si>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</si>
  <si>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</si>
  <si>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</si>
  <si>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</si>
  <si>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</si>
  <si>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</si>
  <si>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</si>
  <si>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</si>
  <si>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</si>
  <si>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</si>
  <si>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</si>
  <si>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</si>
  <si>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</si>
  <si>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</si>
  <si>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</si>
  <si>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</si>
  <si>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</si>
  <si>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</si>
  <si>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</si>
  <si>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</si>
  <si>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</si>
  <si>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</si>
  <si>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</si>
  <si>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</si>
  <si>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</si>
  <si>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</si>
  <si>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</si>
  <si>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</si>
  <si>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</si>
  <si>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</si>
  <si>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</si>
  <si>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</si>
  <si>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</si>
  <si>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</si>
  <si>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</si>
  <si>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</si>
  <si>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</si>
  <si>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</si>
  <si>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</si>
  <si>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</si>
  <si>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</si>
  <si>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</si>
  <si>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</si>
  <si>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</si>
  <si>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</si>
  <si>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</si>
  <si>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</si>
  <si>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</si>
  <si>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</si>
  <si>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</si>
  <si>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</si>
  <si>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</si>
  <si>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</si>
  <si>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</si>
  <si>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</si>
  <si>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</si>
  <si>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</si>
  <si>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</si>
  <si>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</si>
  <si>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</si>
  <si>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</si>
  <si>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</si>
  <si>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</si>
  <si>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</si>
  <si>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</si>
  <si>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</si>
  <si>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</si>
  <si>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</si>
  <si>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</si>
  <si>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</si>
  <si>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</si>
  <si>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</si>
  <si>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</si>
  <si>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</si>
  <si>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</si>
  <si>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</si>
  <si>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</si>
  <si>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</si>
  <si>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</si>
  <si>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</si>
  <si>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</si>
  <si>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</si>
  <si>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</si>
  <si>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</si>
  <si>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</si>
  <si>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</si>
  <si>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</si>
  <si>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</si>
  <si>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</si>
  <si>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</si>
  <si>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</si>
  <si>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</si>
  <si>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</si>
  <si>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</si>
  <si>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</si>
  <si>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</si>
  <si>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</si>
  <si>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</si>
  <si>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</si>
  <si>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</si>
  <si>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</si>
  <si>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</si>
  <si>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</si>
  <si>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</si>
  <si>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</si>
  <si>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</si>
  <si>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</si>
  <si>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</si>
  <si>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</si>
  <si>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</si>
  <si>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</si>
  <si>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</si>
  <si>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</si>
  <si>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</si>
  <si>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</si>
  <si>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</si>
  <si>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</si>
  <si>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</si>
  <si>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</si>
  <si>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</si>
  <si>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</si>
  <si>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</si>
  <si>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</si>
  <si>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</si>
  <si>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</si>
  <si>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</si>
  <si>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</si>
  <si>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</si>
  <si>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</si>
  <si>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</si>
  <si>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</si>
  <si>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</si>
  <si>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</si>
  <si>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</si>
  <si>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</si>
  <si>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</si>
  <si>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</si>
  <si>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</si>
  <si>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</si>
  <si>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</si>
  <si>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</si>
  <si>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</si>
  <si>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</si>
  <si>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</si>
  <si>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</si>
  <si>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</si>
  <si>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</si>
  <si>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</si>
  <si>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</si>
  <si>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</si>
  <si>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</si>
  <si>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</si>
  <si>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</si>
  <si>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</si>
  <si>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</si>
  <si>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</si>
  <si>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</si>
  <si>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</si>
  <si>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</si>
  <si>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</si>
  <si>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</si>
  <si>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</si>
  <si>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</si>
  <si>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</si>
  <si>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</si>
  <si>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</si>
  <si>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</si>
  <si>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</si>
  <si>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</si>
  <si>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</si>
  <si>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</si>
  <si>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</si>
  <si>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</si>
  <si>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</si>
  <si>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</si>
  <si>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</si>
  <si>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</si>
  <si>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</si>
  <si>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</si>
  <si>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</si>
  <si>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</si>
  <si>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</si>
  <si>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</si>
  <si>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</si>
  <si>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</si>
  <si>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</si>
  <si>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</si>
  <si>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</si>
  <si>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</si>
  <si>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</si>
  <si>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</si>
  <si>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</si>
  <si>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</si>
  <si>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</si>
  <si>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</si>
  <si>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</si>
  <si>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</si>
  <si>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</si>
  <si>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</si>
  <si>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</si>
  <si>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</si>
  <si>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</si>
  <si>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</si>
  <si>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</si>
  <si>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</si>
  <si>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</si>
  <si>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</si>
  <si>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</si>
  <si>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</si>
  <si>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</si>
  <si>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</si>
  <si>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</si>
  <si>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</si>
  <si>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</si>
  <si>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</si>
  <si>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</si>
  <si>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</si>
  <si>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</si>
  <si>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</si>
  <si>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</si>
  <si>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</si>
  <si>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</si>
  <si>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</si>
  <si>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</si>
  <si>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</si>
  <si>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</si>
  <si>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</si>
  <si>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</si>
  <si>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</si>
  <si>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</si>
  <si>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</si>
  <si>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</si>
  <si>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</si>
  <si>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</si>
  <si>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</si>
  <si>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</si>
  <si>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</si>
  <si>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</si>
  <si>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</si>
  <si>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</si>
  <si>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</si>
  <si>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</si>
  <si>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</si>
  <si>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</si>
  <si>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</si>
  <si>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</si>
  <si>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</si>
  <si>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</si>
  <si>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</si>
  <si>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</si>
  <si>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</si>
  <si>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</si>
  <si>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</si>
  <si>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</si>
  <si>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</si>
  <si>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</si>
  <si>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</si>
  <si>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</si>
  <si>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</si>
  <si>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</si>
  <si>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</si>
  <si>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</si>
  <si>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</si>
  <si>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</si>
  <si>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</si>
  <si>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</si>
  <si>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</si>
  <si>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</si>
  <si>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</si>
  <si>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</si>
  <si>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</si>
  <si>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</si>
  <si>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</si>
  <si>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</si>
  <si>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</si>
  <si>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</si>
  <si>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</si>
  <si>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</si>
  <si>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</si>
  <si>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</si>
  <si>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</si>
  <si>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</si>
  <si>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</si>
  <si>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</si>
  <si>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</si>
  <si>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</si>
  <si>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</si>
  <si>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</si>
  <si>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</si>
  <si>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</si>
  <si>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</si>
  <si>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</si>
  <si>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</si>
  <si>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</si>
  <si>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</si>
  <si>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</si>
  <si>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</si>
  <si>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</si>
  <si>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</si>
  <si>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</si>
  <si>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</si>
  <si>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</si>
  <si>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</si>
  <si>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</si>
  <si>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</si>
  <si>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</si>
  <si>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</si>
  <si>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</si>
  <si>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</si>
  <si>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</si>
  <si>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</si>
  <si>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</si>
  <si>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</si>
  <si>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</si>
  <si>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</si>
  <si>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</si>
  <si>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</si>
  <si>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</si>
  <si>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</si>
  <si>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</si>
  <si>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</si>
  <si>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</si>
  <si>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</si>
  <si>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</si>
  <si>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</si>
  <si>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</si>
  <si>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</si>
  <si>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</si>
  <si>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</si>
  <si>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</si>
  <si>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</si>
  <si>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</si>
  <si>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</si>
  <si>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</si>
  <si>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</si>
  <si>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</si>
  <si>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</si>
  <si>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</si>
  <si>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</si>
  <si>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</si>
  <si>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</si>
  <si>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</si>
  <si>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</si>
  <si>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</si>
  <si>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</si>
  <si>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</si>
  <si>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</si>
  <si>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</si>
  <si>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</si>
  <si>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</si>
  <si>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</si>
  <si>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</si>
  <si>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</si>
  <si>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</si>
  <si>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</si>
  <si>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</si>
  <si>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</si>
  <si>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</si>
  <si>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</si>
  <si>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</si>
  <si>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</si>
  <si>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</si>
  <si>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</si>
  <si>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</si>
  <si>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</si>
  <si>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</si>
  <si>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</si>
  <si>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</si>
  <si>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</si>
  <si>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</si>
  <si>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</si>
  <si>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</si>
  <si>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</si>
  <si>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</si>
  <si>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</si>
  <si>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</si>
  <si>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</si>
  <si>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</si>
  <si>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</si>
  <si>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</si>
  <si>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</si>
  <si>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</si>
  <si>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</si>
  <si>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</si>
  <si>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</si>
  <si>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</si>
  <si>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</si>
  <si>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</si>
  <si>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</si>
  <si>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</si>
  <si>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</si>
  <si>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</si>
  <si>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</si>
  <si>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</si>
  <si>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</si>
  <si>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</si>
  <si>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</si>
  <si>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</si>
  <si>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</si>
  <si>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</si>
  <si>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</si>
  <si>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</si>
  <si>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</si>
  <si>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</si>
  <si>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</si>
  <si>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</si>
  <si>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</si>
  <si>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</si>
  <si>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</si>
  <si>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</si>
  <si>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</si>
  <si>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</si>
  <si>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</si>
  <si>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</si>
  <si>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</si>
  <si>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</si>
  <si>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</si>
  <si>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</si>
  <si>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</si>
  <si>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</si>
  <si>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</si>
  <si>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</si>
  <si>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</si>
  <si>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</si>
  <si>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</si>
  <si>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</si>
  <si>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</si>
  <si>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</si>
  <si>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</si>
  <si>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</si>
  <si>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</si>
  <si>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</si>
  <si>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</si>
  <si>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</si>
  <si>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</si>
  <si>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</si>
  <si>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</si>
  <si>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</si>
  <si>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</si>
  <si>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</si>
  <si>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</si>
  <si>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</si>
  <si>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</si>
  <si>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</si>
  <si>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</si>
  <si>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</si>
  <si>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</si>
  <si>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</si>
  <si>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</si>
  <si>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</si>
  <si>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</si>
  <si>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</si>
  <si>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</si>
  <si>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</si>
  <si>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</si>
  <si>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</si>
  <si>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</si>
  <si>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</si>
  <si>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</si>
  <si>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</si>
  <si>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</si>
  <si>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</si>
  <si>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</si>
  <si>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</si>
  <si>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</si>
  <si>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</si>
  <si>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</si>
  <si>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</si>
  <si>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</si>
  <si>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</si>
  <si>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</si>
  <si>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</si>
  <si>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</si>
  <si>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</si>
  <si>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</si>
  <si>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</si>
  <si>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</si>
  <si>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</si>
  <si>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</si>
  <si>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</si>
  <si>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</si>
  <si>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</si>
  <si>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</si>
  <si>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</si>
  <si>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</si>
  <si>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</si>
  <si>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</si>
  <si>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</si>
  <si>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</si>
  <si>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</si>
  <si>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</si>
  <si>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</si>
  <si>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</si>
  <si>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</si>
  <si>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</si>
  <si>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</si>
  <si>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</si>
  <si>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</si>
  <si>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</si>
  <si>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</si>
  <si>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</si>
  <si>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</si>
  <si>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</si>
  <si>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</si>
  <si>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</si>
  <si>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</si>
  <si>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</si>
  <si>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</si>
  <si>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</si>
  <si>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</si>
  <si>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</si>
  <si>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</si>
  <si>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</si>
  <si>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</si>
  <si>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</si>
  <si>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</si>
  <si>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</si>
  <si>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</si>
  <si>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</si>
  <si>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</si>
  <si>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</si>
  <si>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</si>
  <si>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</si>
  <si>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</si>
  <si>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</si>
  <si>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</si>
  <si>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</si>
  <si>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</si>
  <si>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</si>
  <si>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</si>
  <si>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</si>
  <si>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</si>
  <si>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</si>
  <si>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</si>
  <si>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</si>
  <si>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</si>
  <si>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</si>
  <si>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</si>
  <si>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</si>
  <si>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</si>
  <si>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</si>
  <si>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</si>
  <si>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</si>
  <si>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</si>
  <si>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</si>
  <si>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</si>
  <si>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</si>
  <si>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</si>
  <si>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</si>
  <si>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</si>
  <si>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</si>
  <si>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</si>
  <si>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</si>
  <si>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</si>
  <si>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</si>
  <si>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</si>
  <si>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</si>
  <si>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</si>
  <si>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</si>
  <si>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</si>
  <si>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</si>
  <si>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</si>
  <si>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</si>
  <si>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</si>
  <si>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</si>
  <si>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</si>
  <si>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</si>
  <si>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</si>
  <si>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</si>
  <si>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</si>
  <si>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</si>
  <si>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</si>
  <si>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</si>
  <si>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</si>
  <si>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</si>
  <si>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</si>
  <si>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</si>
  <si>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</si>
  <si>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</si>
  <si>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</si>
  <si>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</si>
  <si>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</si>
  <si>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</si>
  <si>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</si>
  <si>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</si>
  <si>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</si>
  <si>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</si>
  <si>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</si>
  <si>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</si>
  <si>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</si>
  <si>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</si>
  <si>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</si>
  <si>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</si>
  <si>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</si>
  <si>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</si>
  <si>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</si>
  <si>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</si>
  <si>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</si>
  <si>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</si>
  <si>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</si>
  <si>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</si>
  <si>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</si>
  <si>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</si>
  <si>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</si>
  <si>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</si>
  <si>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</si>
  <si>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</si>
  <si>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</si>
  <si>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</si>
  <si>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</si>
  <si>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</si>
  <si>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</si>
  <si>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</si>
  <si>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</si>
  <si>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</si>
  <si>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</si>
  <si>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</si>
  <si>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</si>
  <si>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</si>
  <si>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</si>
  <si>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</si>
  <si>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</si>
  <si>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</si>
  <si>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</si>
  <si>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</si>
  <si>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</si>
  <si>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</si>
  <si>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</si>
  <si>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</si>
  <si>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</si>
  <si>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</si>
  <si>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</si>
  <si>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</si>
  <si>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</si>
  <si>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</si>
  <si>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</si>
  <si>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</si>
  <si>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</si>
  <si>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</si>
  <si>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</si>
  <si>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</si>
  <si>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</si>
  <si>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</si>
  <si>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</si>
  <si>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</si>
  <si>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</si>
  <si>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</si>
  <si>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</si>
  <si>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</si>
  <si>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</si>
  <si>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</si>
  <si>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</si>
  <si>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</si>
  <si>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</si>
  <si>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</si>
  <si>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</si>
  <si>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</si>
  <si>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</si>
  <si>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</si>
  <si>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</si>
  <si>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</si>
  <si>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</si>
  <si>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</si>
  <si>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</si>
  <si>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</si>
  <si>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</si>
  <si>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</si>
  <si>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</si>
  <si>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</si>
  <si>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</si>
  <si>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</si>
  <si>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</si>
  <si>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</si>
  <si>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</si>
  <si>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</si>
  <si>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</si>
  <si>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</si>
  <si>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</si>
  <si>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</si>
  <si>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</si>
  <si>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</si>
  <si>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</si>
  <si>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</si>
  <si>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</si>
  <si>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</si>
  <si>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</si>
  <si>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</si>
  <si>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</si>
  <si>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</si>
  <si>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</si>
  <si>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</si>
  <si>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</si>
  <si>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</si>
  <si>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</si>
  <si>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</si>
  <si>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</si>
  <si>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</si>
  <si>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</si>
  <si>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</si>
  <si>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</si>
  <si>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</si>
  <si>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</si>
  <si>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</si>
  <si>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</si>
  <si>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</si>
  <si>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</si>
  <si>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</si>
  <si>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</si>
  <si>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</si>
  <si>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</si>
  <si>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</si>
  <si>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</si>
  <si>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</si>
  <si>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</si>
  <si>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</si>
  <si>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</si>
  <si>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</si>
  <si>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</si>
  <si>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</si>
  <si>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</si>
  <si>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</si>
  <si>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</si>
  <si>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</si>
  <si>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</si>
  <si>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</si>
  <si>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</si>
  <si>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</si>
  <si>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</si>
  <si>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</si>
  <si>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</si>
  <si>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</si>
  <si>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</si>
  <si>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</si>
  <si>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</si>
  <si>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</si>
  <si>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</si>
  <si>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</si>
  <si>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</si>
  <si>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</si>
  <si>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</si>
  <si>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</si>
  <si>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</si>
  <si>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</si>
  <si>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</si>
  <si>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</si>
  <si>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</si>
  <si>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</si>
  <si>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</si>
  <si>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</si>
  <si>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</si>
  <si>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</si>
  <si>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</si>
  <si>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</si>
  <si>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</si>
  <si>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</si>
  <si>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</si>
  <si>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</si>
  <si>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</si>
  <si>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</si>
  <si>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</si>
  <si>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</si>
  <si>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</si>
  <si>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</si>
  <si>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</si>
  <si>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</si>
  <si>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</si>
  <si>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</si>
  <si>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</si>
  <si>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</si>
  <si>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</si>
  <si>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</si>
  <si>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</si>
  <si>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</si>
  <si>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</si>
  <si>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</si>
  <si>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</si>
  <si>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</si>
  <si>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</si>
  <si>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</si>
  <si>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</si>
  <si>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</si>
  <si>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</si>
  <si>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</si>
  <si>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</si>
  <si>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</si>
  <si>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</si>
  <si>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</si>
  <si>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</si>
  <si>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</si>
  <si>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</si>
  <si>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</si>
  <si>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</si>
  <si>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</si>
  <si>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</si>
  <si>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</si>
  <si>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</si>
  <si>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</si>
  <si>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</si>
  <si>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</si>
  <si>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</si>
  <si>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</si>
  <si>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</si>
  <si>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</si>
  <si>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</si>
  <si>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</si>
  <si>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</si>
  <si>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</si>
  <si>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</si>
  <si>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</si>
  <si>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</si>
  <si>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</si>
  <si>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</si>
  <si>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</si>
  <si>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</si>
  <si>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</si>
  <si>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</si>
  <si>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</si>
  <si>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</si>
  <si>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</si>
  <si>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</si>
  <si>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</si>
  <si>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</si>
  <si>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</si>
  <si>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</si>
  <si>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</si>
  <si>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</si>
  <si>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</si>
  <si>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</si>
  <si>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</si>
  <si>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</si>
  <si>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</si>
  <si>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</si>
  <si>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</si>
  <si>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</si>
  <si>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</si>
  <si>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</si>
  <si>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</si>
  <si>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</si>
  <si>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</si>
  <si>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</si>
  <si>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</si>
  <si>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</si>
  <si>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</si>
  <si>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</si>
  <si>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</si>
  <si>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</si>
  <si>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</si>
  <si>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</si>
  <si>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</si>
  <si>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</si>
  <si>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</si>
  <si>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</si>
  <si>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</si>
  <si>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</si>
  <si>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</si>
  <si>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</si>
  <si>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</si>
  <si>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</si>
  <si>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</si>
  <si>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</si>
  <si>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</si>
  <si>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</si>
  <si>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</si>
  <si>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</si>
  <si>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</si>
  <si>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</si>
  <si>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</si>
  <si>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</si>
  <si>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</si>
  <si>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</si>
  <si>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</si>
  <si>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</si>
  <si>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</si>
  <si>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</si>
  <si>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</si>
  <si>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</si>
  <si>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</si>
  <si>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</si>
  <si>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</si>
  <si>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</si>
  <si>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</si>
  <si>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</si>
  <si>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</si>
  <si>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</si>
  <si>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</si>
  <si>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</si>
  <si>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</si>
  <si>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</si>
  <si>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</si>
  <si>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</si>
  <si>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</si>
  <si>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</si>
  <si>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</si>
  <si>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</si>
  <si>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</si>
  <si>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</si>
  <si>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</si>
  <si>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</si>
  <si>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</si>
  <si>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</si>
  <si>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</si>
  <si>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</si>
  <si>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</si>
  <si>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</si>
  <si>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</si>
  <si>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</si>
  <si>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</si>
  <si>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</si>
  <si>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</si>
  <si>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</si>
  <si>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</si>
  <si>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</si>
  <si>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</si>
  <si>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</si>
  <si>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</si>
  <si>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</si>
  <si>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</si>
  <si>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</si>
  <si>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</si>
  <si>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</si>
  <si>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</si>
  <si>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</si>
  <si>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</si>
  <si>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</si>
  <si>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</si>
  <si>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</si>
  <si>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</si>
  <si>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</si>
  <si>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</si>
  <si>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</si>
  <si>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</si>
  <si>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</si>
  <si>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</si>
  <si>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</si>
  <si>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</si>
  <si>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</si>
  <si>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</si>
  <si>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</si>
  <si>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</si>
  <si>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</si>
  <si>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</si>
  <si>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</si>
  <si>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</si>
  <si>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</si>
  <si>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</si>
  <si>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</si>
  <si>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</si>
  <si>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</si>
  <si>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</si>
  <si>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</si>
  <si>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</si>
  <si>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</si>
  <si>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</si>
  <si>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</si>
  <si>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</si>
  <si>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</si>
  <si>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</si>
  <si>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</si>
  <si>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</si>
  <si>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</si>
  <si>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</si>
  <si>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</si>
  <si>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</si>
  <si>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</si>
  <si>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</si>
  <si>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</si>
  <si>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</si>
  <si>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</si>
  <si>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</si>
  <si>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</si>
  <si>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</si>
  <si>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</si>
  <si>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</si>
  <si>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</si>
  <si>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</si>
  <si>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</si>
  <si>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</si>
  <si>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</si>
  <si>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</si>
  <si>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</si>
  <si>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</si>
  <si>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</si>
  <si>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</si>
  <si>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</si>
  <si>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</si>
  <si>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</si>
  <si>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</si>
  <si>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</si>
  <si>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</si>
  <si>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</si>
  <si>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</si>
  <si>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</si>
  <si>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</si>
  <si>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</si>
  <si>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</si>
  <si>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</si>
  <si>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</si>
  <si>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</si>
  <si>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</si>
  <si>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</si>
  <si>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</si>
  <si>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</si>
  <si>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</si>
  <si>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</si>
  <si>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</si>
  <si>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</si>
  <si>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</si>
  <si>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</si>
  <si>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</si>
  <si>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</si>
  <si>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</si>
  <si>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</si>
  <si>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</si>
  <si>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</si>
  <si>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</si>
  <si>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</si>
  <si>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</si>
  <si>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</si>
  <si>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</si>
  <si>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</si>
  <si>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</si>
  <si>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</si>
  <si>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</si>
  <si>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</si>
  <si>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</si>
  <si>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</si>
  <si>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</si>
  <si>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</si>
  <si>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</si>
  <si>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</si>
  <si>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</si>
  <si>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</si>
  <si>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</si>
  <si>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</si>
  <si>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</si>
  <si>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</si>
  <si>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</si>
  <si>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</si>
  <si>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</si>
  <si>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</si>
  <si>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</si>
  <si>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</si>
  <si>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</si>
  <si>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</si>
  <si>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</si>
  <si>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</si>
  <si>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</si>
  <si>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</si>
  <si>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</si>
  <si>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</si>
  <si>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</si>
  <si>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</si>
  <si>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</si>
  <si>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</si>
  <si>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</si>
  <si>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</si>
  <si>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</si>
  <si>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</si>
  <si>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</si>
  <si>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</si>
  <si>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</si>
  <si>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</si>
  <si>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</si>
  <si>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</si>
  <si>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</si>
  <si>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</si>
  <si>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</si>
  <si>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</si>
  <si>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</si>
  <si>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</si>
  <si>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</si>
  <si>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</si>
  <si>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</si>
  <si>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</si>
  <si>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</si>
  <si>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</si>
  <si>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</si>
  <si>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</si>
  <si>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</si>
  <si>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</si>
  <si>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</si>
  <si>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</si>
  <si>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</si>
  <si>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</si>
  <si>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</si>
  <si>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</si>
  <si>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</si>
  <si>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</si>
  <si>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</si>
  <si>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</si>
  <si>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</si>
  <si>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</si>
  <si>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</si>
  <si>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</si>
  <si>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</si>
  <si>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</si>
  <si>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</si>
  <si>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</si>
  <si>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</si>
  <si>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</si>
  <si>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</si>
  <si>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</si>
  <si>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</si>
  <si>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</si>
  <si>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</si>
  <si>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</si>
  <si>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</si>
  <si>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</si>
  <si>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</si>
  <si>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</si>
  <si>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</si>
  <si>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</si>
  <si>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</si>
  <si>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</si>
  <si>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</si>
  <si>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</si>
  <si>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</si>
  <si>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</si>
  <si>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</si>
  <si>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</si>
  <si>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</si>
  <si>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</si>
  <si>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</si>
  <si>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</si>
  <si>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</si>
  <si>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</si>
  <si>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</si>
  <si>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</si>
  <si>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</si>
  <si>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</si>
  <si>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</si>
  <si>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</si>
  <si>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</si>
  <si>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</si>
  <si>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</si>
  <si>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</si>
  <si>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</si>
  <si>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</si>
  <si>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</si>
  <si>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</si>
  <si>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</si>
  <si>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</si>
  <si>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</si>
  <si>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</si>
  <si>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</si>
  <si>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</si>
  <si>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</si>
  <si>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</si>
  <si>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</si>
  <si>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</si>
  <si>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</si>
  <si>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</si>
  <si>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</si>
  <si>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</si>
  <si>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</si>
  <si>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</si>
  <si>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</si>
  <si>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</si>
  <si>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</si>
  <si>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</si>
  <si>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</si>
  <si>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</si>
  <si>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</si>
  <si>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</si>
  <si>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</si>
  <si>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</si>
  <si>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</si>
  <si>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</si>
  <si>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</si>
  <si>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</si>
  <si>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</si>
  <si>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</si>
  <si>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</si>
  <si>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</si>
  <si>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</si>
  <si>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</si>
  <si>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</si>
  <si>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</si>
  <si>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</si>
  <si>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</si>
  <si>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</si>
  <si>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</si>
  <si>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</si>
  <si>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</si>
  <si>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</si>
  <si>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</si>
  <si>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</si>
  <si>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</si>
  <si>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</si>
  <si>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</si>
  <si>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</si>
  <si>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</si>
  <si>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</si>
  <si>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</si>
  <si>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</si>
  <si>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</si>
  <si>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</si>
  <si>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</si>
  <si>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</si>
  <si>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</si>
  <si>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</si>
  <si>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</si>
  <si>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</si>
  <si>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</si>
  <si>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</si>
  <si>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</si>
  <si>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</si>
  <si>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</si>
  <si>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</si>
  <si>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</si>
  <si>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</si>
  <si>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</si>
  <si>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</si>
  <si>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</si>
  <si>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</si>
  <si>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</si>
  <si>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</si>
  <si>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</si>
  <si>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</si>
  <si>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</si>
  <si>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</si>
  <si>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</si>
  <si>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</si>
  <si>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</si>
  <si>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</si>
  <si>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</si>
  <si>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</si>
  <si>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</si>
  <si>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</si>
  <si>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</si>
  <si>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</si>
  <si>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</si>
  <si>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</si>
  <si>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</si>
  <si>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</si>
  <si>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</si>
  <si>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</si>
  <si>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</si>
  <si>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</si>
  <si>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</si>
  <si>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</si>
  <si>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</si>
  <si>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</si>
  <si>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</si>
  <si>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</si>
  <si>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</si>
  <si>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</si>
  <si>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</si>
  <si>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</si>
  <si>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</si>
  <si>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</si>
  <si>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</si>
  <si>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</si>
  <si>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</si>
  <si>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</si>
  <si>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</si>
  <si>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</si>
  <si>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</si>
  <si>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</si>
  <si>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</si>
  <si>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</si>
  <si>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</si>
  <si>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</si>
  <si>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</si>
  <si>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</si>
  <si>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</si>
  <si>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</si>
  <si>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</si>
  <si>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</si>
  <si>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</si>
  <si>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</si>
  <si>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</si>
  <si>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</si>
  <si>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</si>
  <si>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</si>
  <si>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</si>
  <si>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</si>
  <si>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</si>
  <si>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</si>
  <si>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</si>
  <si>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</si>
  <si>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</si>
  <si>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</si>
  <si>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</si>
  <si>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</si>
  <si>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</si>
  <si>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</si>
  <si>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</si>
  <si>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</si>
  <si>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</si>
  <si>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</si>
  <si>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</si>
  <si>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</si>
  <si>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</si>
  <si>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</si>
  <si>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</si>
  <si>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</si>
  <si>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</si>
  <si>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</si>
  <si>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</si>
  <si>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</si>
  <si>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</si>
  <si>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</si>
  <si>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</si>
  <si>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</si>
  <si>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</si>
  <si>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</si>
  <si>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</si>
  <si>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</si>
  <si>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</si>
  <si>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</si>
  <si>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</si>
  <si>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</si>
  <si>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</si>
  <si>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</si>
  <si>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</si>
  <si>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</si>
  <si>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</si>
  <si>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</si>
  <si>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</si>
  <si>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</si>
  <si>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</si>
  <si>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</si>
  <si>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</si>
  <si>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</si>
  <si>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</si>
  <si>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</si>
  <si>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</si>
  <si>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</si>
  <si>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</si>
  <si>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</si>
  <si>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</si>
  <si>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</si>
  <si>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</si>
  <si>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</si>
  <si>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</si>
  <si>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</si>
  <si>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</si>
  <si>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</si>
  <si>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</si>
  <si>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</si>
  <si>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</si>
  <si>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</si>
  <si>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</si>
  <si>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</si>
  <si>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</si>
  <si>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</si>
  <si>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</si>
  <si>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</si>
  <si>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</si>
  <si>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</si>
  <si>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</si>
  <si>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</si>
  <si>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</si>
  <si>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</si>
  <si>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</si>
  <si>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</si>
  <si>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</si>
  <si>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</si>
  <si>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</si>
  <si>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</si>
  <si>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</si>
  <si>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</si>
  <si>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</si>
  <si>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</si>
  <si>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</si>
  <si>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</si>
  <si>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</si>
  <si>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</si>
  <si>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</si>
  <si>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</si>
  <si>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</si>
  <si>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</si>
  <si>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</si>
  <si>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</si>
  <si>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</si>
  <si>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</si>
  <si>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</si>
  <si>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</si>
  <si>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</si>
  <si>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</si>
  <si>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</si>
  <si>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</si>
  <si>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</si>
  <si>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</si>
  <si>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</si>
  <si>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</si>
  <si>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</si>
  <si>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</si>
  <si>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</si>
  <si>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</si>
  <si>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</si>
  <si>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</si>
  <si>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</si>
  <si>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</si>
  <si>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</si>
  <si>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</si>
  <si>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</si>
  <si>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</si>
  <si>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</si>
  <si>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</si>
  <si>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</si>
  <si>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</si>
  <si>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</si>
  <si>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</si>
  <si>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</si>
  <si>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</si>
  <si>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</si>
  <si>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</si>
  <si>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</si>
  <si>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</si>
  <si>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</si>
  <si>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</si>
  <si>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</si>
  <si>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</si>
  <si>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</si>
  <si>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</si>
  <si>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</si>
  <si>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</si>
  <si>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</si>
  <si>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</si>
  <si>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</si>
  <si>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</si>
  <si>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</si>
  <si>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</si>
  <si>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</si>
  <si>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</si>
  <si>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</si>
  <si>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</si>
  <si>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</si>
  <si>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</si>
  <si>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</si>
  <si>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</si>
  <si>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</si>
  <si>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</si>
  <si>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</si>
  <si>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</si>
  <si>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</si>
  <si>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</si>
  <si>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</si>
  <si>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</si>
  <si>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</si>
  <si>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</si>
  <si>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</si>
  <si>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</si>
  <si>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</si>
  <si>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</si>
  <si>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</si>
  <si>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</si>
  <si>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</si>
  <si>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</si>
  <si>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</si>
  <si>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</si>
  <si>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</si>
  <si>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</si>
  <si>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</si>
  <si>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</si>
  <si>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</si>
  <si>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</si>
  <si>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</si>
  <si>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</si>
  <si>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</si>
  <si>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</si>
  <si>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</si>
  <si>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</si>
  <si>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</si>
  <si>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</si>
  <si>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</si>
  <si>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</si>
  <si>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</si>
  <si>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</si>
  <si>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</si>
  <si>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</si>
  <si>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</si>
  <si>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</si>
  <si>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</si>
  <si>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</si>
  <si>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</si>
  <si>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</si>
  <si>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</si>
  <si>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</si>
  <si>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</si>
  <si>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</si>
  <si>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</si>
  <si>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</si>
  <si>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</si>
  <si>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</si>
  <si>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</si>
  <si>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</si>
  <si>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</si>
  <si>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</si>
  <si>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</si>
  <si>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</si>
  <si>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</si>
  <si>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</si>
  <si>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</si>
  <si>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</si>
  <si>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</si>
  <si>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</si>
  <si>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</si>
  <si>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</si>
  <si>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</si>
  <si>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</si>
  <si>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</si>
  <si>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</si>
  <si>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</si>
  <si>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</si>
  <si>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</si>
  <si>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</si>
  <si>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</si>
  <si>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</si>
  <si>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</si>
  <si>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</si>
  <si>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</si>
  <si>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</si>
  <si>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</si>
  <si>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</si>
  <si>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</si>
  <si>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</si>
  <si>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</si>
  <si>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</si>
  <si>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</si>
  <si>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</si>
  <si>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</si>
  <si>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</si>
  <si>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</si>
  <si>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</si>
  <si>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</si>
  <si>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</si>
  <si>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</si>
  <si>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</si>
  <si>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</si>
  <si>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</si>
  <si>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</si>
  <si>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</si>
  <si>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</si>
  <si>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</si>
  <si>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</si>
  <si>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</si>
  <si>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</si>
  <si>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</si>
  <si>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</si>
  <si>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</si>
  <si>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</si>
  <si>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</si>
  <si>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</si>
  <si>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</si>
  <si>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</si>
  <si>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</si>
  <si>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</si>
  <si>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</si>
  <si>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</si>
  <si>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</si>
  <si>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</si>
  <si>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</si>
  <si>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</si>
  <si>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</si>
  <si>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</si>
  <si>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</si>
  <si>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</si>
  <si>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</si>
  <si>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</si>
  <si>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</si>
  <si>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</si>
  <si>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</si>
  <si>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</si>
  <si>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</si>
  <si>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</si>
  <si>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</si>
  <si>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</si>
  <si>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</si>
  <si>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</si>
  <si>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</si>
  <si>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</si>
  <si>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</si>
  <si>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</si>
  <si>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</si>
  <si>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</si>
  <si>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</si>
  <si>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</si>
  <si>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</si>
  <si>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</si>
  <si>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</si>
  <si>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</si>
  <si>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</si>
  <si>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</si>
  <si>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</si>
  <si>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</si>
  <si>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</si>
  <si>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</si>
  <si>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</si>
  <si>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</si>
  <si>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</si>
  <si>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</si>
  <si>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</si>
  <si>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</si>
  <si>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</si>
  <si>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</si>
  <si>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</si>
  <si>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</si>
  <si>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</si>
  <si>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</si>
  <si>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</si>
  <si>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</si>
  <si>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</si>
  <si>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</si>
  <si>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</si>
  <si>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</si>
  <si>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</si>
  <si>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</si>
  <si>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</si>
  <si>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</si>
  <si>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</si>
  <si>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</si>
  <si>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</si>
  <si>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</si>
  <si>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</si>
  <si>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</si>
  <si>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</si>
  <si>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</si>
  <si>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</si>
  <si>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</si>
  <si>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</si>
  <si>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</si>
  <si>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</si>
  <si>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</si>
  <si>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</si>
  <si>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</si>
  <si>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</si>
  <si>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</si>
  <si>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</si>
  <si>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</si>
  <si>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</si>
  <si>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</si>
  <si>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</si>
  <si>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</si>
  <si>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</si>
  <si>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</si>
  <si>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</si>
  <si>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</si>
  <si>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</si>
  <si>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</si>
  <si>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</si>
  <si>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</si>
  <si>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</si>
  <si>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</si>
  <si>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</si>
  <si>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</si>
  <si>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</si>
  <si>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</si>
  <si>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</si>
  <si>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</si>
  <si>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</si>
  <si>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</si>
  <si>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</si>
  <si>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</si>
  <si>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</si>
  <si>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</si>
  <si>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</si>
  <si>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</si>
  <si>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</si>
  <si>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</si>
  <si>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</si>
  <si>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</si>
  <si>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</si>
  <si>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</si>
  <si>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</si>
  <si>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</si>
  <si>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</si>
  <si>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</si>
  <si>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</si>
  <si>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</si>
  <si>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</si>
  <si>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</si>
  <si>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</si>
  <si>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</si>
  <si>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</si>
  <si>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</si>
  <si>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</si>
  <si>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</si>
  <si>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</si>
  <si>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</si>
  <si>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</si>
  <si>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</si>
  <si>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</si>
  <si>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</si>
  <si>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</si>
  <si>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</si>
  <si>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</si>
  <si>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</si>
  <si>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</si>
  <si>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</si>
  <si>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</si>
  <si>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</si>
  <si>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</si>
  <si>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</si>
  <si>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</si>
  <si>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</si>
  <si>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</si>
  <si>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</si>
  <si>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</si>
  <si>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</si>
  <si>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</si>
  <si>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</si>
  <si>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</si>
  <si>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</si>
  <si>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</si>
  <si>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</si>
  <si>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</si>
  <si>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</si>
  <si>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</si>
  <si>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</si>
  <si>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</si>
  <si>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</si>
  <si>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</si>
  <si>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</si>
  <si>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</si>
  <si>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</si>
  <si>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</si>
  <si>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</si>
  <si>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</si>
  <si>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</si>
  <si>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</si>
  <si>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</si>
  <si>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</si>
  <si>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</si>
  <si>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</si>
  <si>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</si>
  <si>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</si>
  <si>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</si>
  <si>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</si>
  <si>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</si>
  <si>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</si>
  <si>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</si>
  <si>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</si>
  <si>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</si>
  <si>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</si>
  <si>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</si>
  <si>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</si>
  <si>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</si>
  <si>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</si>
  <si>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</si>
  <si>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</si>
  <si>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</si>
  <si>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</si>
  <si>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</si>
  <si>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</si>
  <si>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</si>
  <si>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</si>
  <si>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</si>
  <si>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</si>
  <si>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</si>
  <si>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</si>
  <si>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</si>
  <si>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</si>
  <si>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</si>
  <si>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</si>
  <si>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</si>
  <si>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</si>
  <si>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</si>
  <si>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</si>
  <si>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</si>
  <si>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</si>
  <si>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</si>
  <si>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</si>
  <si>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</si>
  <si>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</si>
  <si>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</si>
  <si>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</si>
  <si>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</si>
  <si>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</si>
  <si>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</si>
  <si>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</si>
  <si>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</si>
  <si>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</si>
  <si>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</si>
  <si>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</si>
  <si>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</si>
  <si>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</si>
  <si>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</si>
  <si>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</si>
  <si>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</si>
  <si>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</si>
  <si>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</si>
  <si>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</si>
  <si>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</si>
  <si>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</si>
  <si>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</si>
  <si>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</si>
  <si>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</si>
  <si>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</si>
  <si>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</si>
  <si>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</si>
  <si>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</si>
  <si>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</si>
  <si>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</si>
  <si>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</si>
  <si>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</si>
  <si>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</si>
  <si>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</si>
  <si>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</si>
  <si>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</si>
  <si>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</si>
  <si>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</si>
  <si>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</si>
  <si>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</si>
  <si>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</si>
  <si>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</si>
  <si>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</si>
  <si>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</si>
  <si>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</si>
  <si>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</si>
  <si>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</si>
  <si>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</si>
  <si>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</si>
  <si>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</si>
  <si>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</si>
  <si>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</si>
  <si>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</si>
  <si>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</si>
  <si>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</si>
  <si>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</si>
  <si>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</si>
  <si>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</si>
  <si>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</si>
  <si>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</si>
  <si>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</si>
  <si>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</si>
  <si>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</si>
  <si>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</si>
  <si>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</si>
  <si>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</si>
  <si>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</si>
  <si>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</si>
  <si>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</si>
  <si>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</si>
  <si>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</si>
  <si>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</si>
  <si>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</si>
  <si>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</si>
  <si>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</si>
  <si>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</si>
  <si>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</si>
  <si>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</si>
  <si>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</si>
  <si>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</si>
  <si>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</si>
  <si>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</si>
  <si>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</si>
  <si>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</si>
  <si>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</si>
  <si>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</si>
  <si>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</si>
  <si>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</si>
  <si>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</si>
  <si>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</si>
  <si>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</si>
  <si>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</si>
  <si>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</si>
  <si>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</si>
  <si>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</si>
  <si>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</si>
  <si>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</si>
  <si>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</si>
  <si>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</si>
  <si>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</si>
  <si>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</si>
  <si>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</si>
  <si>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</si>
  <si>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</si>
  <si>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</si>
  <si>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</si>
  <si>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</si>
  <si>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</si>
  <si>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</si>
  <si>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</si>
  <si>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</si>
  <si>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</si>
  <si>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</si>
  <si>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</si>
  <si>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</si>
  <si>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</si>
  <si>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</si>
  <si>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</si>
  <si>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</si>
  <si>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</si>
  <si>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</si>
  <si>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</si>
  <si>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</si>
  <si>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</si>
  <si>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</si>
  <si>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</si>
  <si>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</si>
  <si>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</si>
  <si>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</si>
  <si>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</si>
  <si>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</si>
  <si>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</si>
  <si>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</si>
  <si>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</si>
  <si>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</si>
  <si>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</si>
  <si>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</si>
  <si>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</si>
  <si>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</si>
  <si>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</si>
  <si>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</si>
  <si>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</si>
  <si>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</si>
  <si>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</si>
  <si>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</si>
  <si>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</si>
  <si>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</si>
  <si>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</si>
  <si>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</si>
  <si>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</si>
  <si>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</si>
  <si>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</si>
  <si>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</si>
  <si>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</si>
  <si>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</si>
  <si>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</si>
  <si>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</si>
  <si>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</si>
  <si>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</si>
  <si>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</si>
  <si>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</si>
  <si>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</si>
  <si>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</si>
  <si>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</si>
  <si>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</si>
  <si>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</si>
  <si>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</si>
  <si>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</si>
  <si>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</si>
  <si>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</si>
  <si>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</si>
  <si>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</si>
  <si>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</si>
  <si>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</si>
  <si>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</si>
  <si>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</si>
  <si>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</si>
  <si>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</si>
  <si>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</si>
  <si>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</si>
  <si>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</si>
  <si>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</si>
  <si>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</si>
  <si>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</si>
  <si>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</si>
  <si>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</si>
  <si>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</si>
  <si>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</si>
  <si>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</si>
  <si>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</si>
  <si>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</si>
  <si>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</si>
  <si>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</si>
  <si>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</si>
  <si>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</si>
  <si>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</si>
  <si>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</si>
  <si>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</si>
  <si>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</si>
  <si>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</si>
  <si>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</si>
  <si>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</si>
  <si>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</si>
  <si>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</si>
  <si>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</si>
  <si>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</si>
  <si>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</si>
  <si>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</si>
  <si>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</si>
  <si>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</si>
  <si>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</si>
  <si>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</si>
  <si>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</si>
  <si>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</si>
  <si>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</si>
  <si>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</si>
  <si>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</si>
  <si>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</si>
  <si>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</si>
  <si>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</si>
  <si>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</si>
  <si>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</si>
  <si>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</si>
  <si>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</si>
  <si>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</si>
  <si>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</si>
  <si>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</si>
  <si>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</si>
  <si>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</si>
  <si>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</si>
  <si>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</si>
  <si>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</si>
  <si>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</si>
  <si>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</si>
  <si>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</si>
  <si>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</si>
  <si>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</si>
  <si>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</si>
  <si>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</si>
  <si>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</si>
  <si>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</si>
  <si>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</si>
  <si>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</si>
  <si>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</si>
  <si>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</si>
  <si>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</si>
  <si>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</si>
  <si>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</si>
  <si>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</si>
  <si>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</si>
  <si>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</si>
  <si>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</si>
  <si>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</si>
  <si>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</si>
  <si>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</si>
  <si>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</si>
  <si>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</si>
  <si>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</si>
  <si>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</si>
  <si>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</si>
  <si>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</si>
  <si>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</si>
  <si>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</si>
  <si>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</si>
  <si>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</si>
  <si>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</si>
  <si>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</si>
  <si>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</si>
  <si>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</si>
  <si>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</si>
  <si>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</si>
  <si>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</si>
  <si>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</si>
  <si>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</si>
  <si>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</si>
  <si>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</si>
  <si>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</si>
  <si>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</si>
  <si>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</si>
  <si>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</si>
  <si>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</si>
  <si>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</si>
  <si>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</si>
  <si>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</si>
  <si>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</si>
  <si>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</si>
  <si>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</si>
  <si>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</si>
  <si>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</si>
  <si>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</si>
  <si>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</si>
  <si>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</si>
  <si>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</si>
  <si>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</si>
  <si>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</si>
  <si>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</si>
  <si>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</si>
  <si>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</si>
  <si>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</si>
  <si>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</si>
  <si>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</si>
  <si>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</si>
  <si>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</si>
  <si>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</si>
  <si>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</si>
  <si>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</si>
  <si>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</si>
  <si>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</si>
  <si>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</si>
  <si>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</si>
  <si>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</si>
  <si>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</si>
  <si>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</si>
  <si>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</si>
  <si>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</si>
  <si>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</si>
  <si>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</si>
  <si>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</si>
  <si>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</si>
  <si>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</si>
  <si>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</si>
  <si>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</si>
  <si>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</si>
  <si>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</si>
  <si>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</si>
  <si>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</si>
  <si>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</si>
  <si>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</si>
  <si>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</si>
  <si>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</si>
  <si>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</si>
  <si>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</si>
  <si>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</si>
  <si>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</si>
  <si>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</si>
  <si>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</si>
  <si>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</si>
  <si>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</si>
  <si>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</si>
  <si>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</si>
  <si>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</si>
  <si>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</si>
  <si>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</si>
  <si>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</si>
  <si>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</si>
  <si>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</si>
  <si>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</si>
  <si>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</si>
  <si>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</si>
  <si>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</si>
  <si>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</si>
  <si>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</si>
  <si>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</si>
  <si>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</si>
  <si>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</si>
  <si>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</si>
  <si>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</si>
  <si>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</si>
  <si>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</si>
  <si>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</si>
  <si>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</si>
  <si>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</si>
  <si>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</si>
  <si>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</si>
  <si>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</si>
  <si>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</si>
  <si>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</si>
  <si>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</si>
  <si>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</si>
  <si>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</si>
  <si>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</si>
  <si>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</si>
  <si>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</si>
  <si>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</si>
  <si>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</si>
  <si>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</si>
  <si>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</si>
  <si>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</si>
  <si>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</si>
  <si>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</si>
  <si>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</si>
  <si>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</si>
  <si>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</si>
  <si>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</si>
  <si>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</si>
  <si>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</si>
  <si>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</si>
  <si>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</si>
  <si>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</si>
  <si>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</si>
  <si>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</si>
  <si>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</si>
  <si>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</si>
  <si>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</si>
  <si>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</si>
  <si>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</si>
  <si>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</si>
  <si>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</si>
  <si>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</si>
  <si>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</si>
  <si>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</si>
  <si>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</si>
  <si>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</si>
  <si>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</si>
  <si>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</si>
  <si>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</si>
  <si>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</si>
  <si>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</si>
  <si>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</si>
  <si>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</si>
  <si>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</si>
  <si>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</si>
  <si>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</si>
  <si>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</si>
  <si>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</si>
  <si>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</si>
  <si>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</si>
  <si>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</si>
  <si>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</si>
  <si>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</si>
  <si>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</si>
  <si>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</si>
  <si>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</si>
  <si>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</si>
  <si>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</si>
  <si>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</si>
  <si>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</si>
  <si>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</si>
  <si>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</si>
  <si>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</si>
  <si>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</si>
  <si>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</si>
  <si>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</si>
  <si>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</si>
  <si>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</si>
  <si>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</si>
  <si>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</si>
  <si>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</si>
  <si>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</si>
  <si>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</si>
  <si>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</si>
  <si>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</si>
  <si>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</si>
  <si>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</si>
  <si>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</si>
  <si>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</si>
  <si>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</si>
  <si>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</si>
  <si>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</si>
  <si>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</si>
  <si>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</si>
  <si>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</si>
  <si>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</si>
  <si>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</si>
  <si>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</si>
  <si>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</si>
  <si>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</si>
  <si>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</si>
  <si>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</si>
  <si>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</si>
  <si>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</si>
  <si>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</si>
  <si>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</si>
  <si>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</si>
  <si>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</si>
  <si>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</si>
  <si>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</si>
  <si>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</si>
  <si>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</si>
  <si>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</si>
  <si>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</si>
  <si>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</si>
  <si>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</si>
  <si>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</si>
  <si>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</si>
  <si>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</si>
  <si>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</si>
  <si>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</si>
  <si>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</si>
  <si>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</si>
  <si>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PCM-20251126-00000722</t>
  </si>
  <si>
    <t xml:space="preserve">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</si>
  <si>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</si>
  <si>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</si>
  <si>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</si>
  <si>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</si>
  <si>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</si>
  <si>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</si>
  <si>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</si>
  <si>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</si>
  <si>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</si>
  <si>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</si>
  <si>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</si>
  <si>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</si>
  <si>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</si>
  <si>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</si>
  <si>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</si>
  <si>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</si>
  <si>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</si>
  <si>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</si>
  <si>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</si>
  <si>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</si>
  <si>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</si>
  <si>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</si>
  <si>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</si>
  <si>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</si>
  <si>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</si>
  <si>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</si>
  <si>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</si>
  <si>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</si>
  <si>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</si>
  <si>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</si>
  <si>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</si>
  <si>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</si>
  <si>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</si>
  <si>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</si>
  <si>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</si>
  <si>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</si>
  <si>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</si>
  <si>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</si>
  <si>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</si>
  <si>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</si>
  <si>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</si>
  <si>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</si>
  <si>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</si>
  <si>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</si>
  <si>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</si>
  <si>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</si>
  <si>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</si>
  <si>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</si>
  <si>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</si>
  <si>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</si>
  <si>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</si>
  <si>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</si>
  <si>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</si>
  <si>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</si>
  <si>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</si>
  <si>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</si>
  <si>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</si>
  <si>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</si>
  <si>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</si>
  <si>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</si>
  <si>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</si>
  <si>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</si>
  <si>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</si>
  <si>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</si>
  <si>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</si>
  <si>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</si>
  <si>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</si>
  <si>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</si>
  <si>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</si>
  <si>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</si>
  <si>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</si>
  <si>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</si>
  <si>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</si>
  <si>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</si>
  <si>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</si>
  <si>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</si>
  <si>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</si>
  <si>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</si>
  <si>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</si>
  <si>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</si>
  <si>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</si>
  <si>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</si>
  <si>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</si>
  <si>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</si>
  <si>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</si>
  <si>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</si>
  <si>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60 min</t>
  </si>
  <si>
    <t>PCM-20251126-00000602</t>
  </si>
  <si>
    <t xml:space="preserve">2025-11-26 08:47:47
</t>
  </si>
  <si>
    <t xml:space="preserve"> Restored by PG </t>
  </si>
  <si>
    <t xml:space="preserve"> no pcm </t>
  </si>
  <si>
    <t>riy2075</t>
  </si>
  <si>
    <t xml:space="preserve">2025-11-26 09:09:45
</t>
  </si>
  <si>
    <t>90 min</t>
  </si>
  <si>
    <t xml:space="preserve"> PCM-20250215-00000830 </t>
  </si>
  <si>
    <t>LTE site still down and  site located in aramco area access issue need special permission</t>
  </si>
  <si>
    <t>PCM-20251126-00000594</t>
  </si>
  <si>
    <t>45 mins</t>
  </si>
  <si>
    <t>NO PCM</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</si>
  <si>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</si>
  <si>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</si>
  <si>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</si>
  <si>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</si>
  <si>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</si>
  <si>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</si>
  <si>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</si>
  <si>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</si>
  <si>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</si>
  <si>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PCM-20251126-00000727</t>
  </si>
  <si>
    <t>Emergency</t>
  </si>
  <si>
    <t>EM Team on the way ETA: 30 Mins</t>
  </si>
  <si>
    <t xml:space="preserve">SCECO Blackout team checking one by one </t>
  </si>
  <si>
    <t>PCM-20251126-00000619</t>
  </si>
  <si>
    <t>ETA 20 min</t>
  </si>
  <si>
    <t>PCM-20251126-00000613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</si>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</sst>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66" dataDxfId="165" headerRowBorderDxfId="163" tableBorderDxfId="164" totalsRowBorderDxfId="162">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1" totalsRowShown="0" headerRowDxfId="149" dataDxfId="148" headerRowBorderDxfId="146" tableBorderDxfId="147" totalsRowBorderDxfId="145">
  <autoFilter ref="A1:CJ1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2" totalsRowShown="0" headerRowDxfId="40" dataDxfId="39" headerRowBorderDxfId="37" tableBorderDxfId="38" totalsRowBorderDxfId="36">
  <autoFilter ref="A1:L3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3" dataDxfId="22" headerRowBorderDxfId="20" tableBorderDxfId="21">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7" headerRowBorderDxfId="5" tableBorderDxfId="6">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324.51076145833213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13084</v>
      </c>
      <c r="E3" s="136" t="s">
        <v>39021</v>
      </c>
      <c r="F3" s="135">
        <v>45987.427523148152</v>
      </c>
      <c r="G3" s="134">
        <f ca="1">IFERROR(NOW()-F3,"-")</f>
        <v>3.1664236106735189E-2</v>
      </c>
      <c r="H3" s="135">
        <v>45987.422662037039</v>
      </c>
      <c r="I3" s="137" t="str">
        <f>IFERROR(VLOOKUP(D3,DB!A:F,6,0),"")</f>
        <v>Generator-SG</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45987.459187384258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45987.459187384258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45987.459187384258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45987.459187384258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45987.459187384258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45987.459187384258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45987.459187384258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45987.459187384258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45987.459187384258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45987.459187384258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45987.459187384258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45987.459187384258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45987.459187384258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45987.459187384258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45987.459187384258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45987.459187384258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45987.459187384258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45987.459187384258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45987.459187384258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45987.459187384258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45987.459187384258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45987.459187384258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45987.459187384258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45987.459187384258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45987.459187384258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45987.459187384258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45987.459187384258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45987.459187384258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45987.459187384258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45987.459187384258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45987.459187384258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45987.459187384258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45987.459187384258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45987.459187384258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45987.459187384258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45987.459187384258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45987.459187384258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45987.459187384258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45987.459187384258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45987.459187384258</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45987.459187384258</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45987.459187384258</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45987.459187384258</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45987.459187384258</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45987.459187384258</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45987.459187384258</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45987.459187384258</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45987.459187384258</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45987.459187384258</v>
      </c>
      <c r="H52" s="135"/>
      <c r="I52" s="137" t="str">
        <f>IFERROR(VLOOKUP(D52,DB!A:F,6,0),"")</f>
        <v/>
      </c>
      <c r="J52" s="137" t="str">
        <f>IFERROR(VLOOKUP(D52,DB!A:G,7,0),"")</f>
        <v/>
      </c>
      <c r="K52" s="133"/>
      <c r="L52" s="132" t="str">
        <f>IFERROR(VLOOKUP(D52,DB!A:I,9,0),"")</f>
        <v/>
      </c>
    </row>
    <row r="53" spans="1:12" s="61" customFormat="1" ht="15" customHeight="1">
      <c r="A53" s="138"/>
      <c r="B53" s="137" t="str">
        <f>IFERROR(VLOOKUP(D53,DB!A:K,11,0),"")</f>
        <v/>
      </c>
      <c r="C53" s="137"/>
      <c r="D53" s="56"/>
      <c r="E53" s="136"/>
      <c r="F53" s="135"/>
      <c r="G53" s="134">
        <f ca="1">IFERROR(NOW()-F53,"-")</f>
        <v>45987.459187384258</v>
      </c>
      <c r="H53" s="135"/>
      <c r="I53" s="137" t="str">
        <f>IFERROR(VLOOKUP(D53,DB!A:F,6,0),"")</f>
        <v/>
      </c>
      <c r="J53" s="137" t="str">
        <f>IFERROR(VLOOKUP(D53,DB!A:G,7,0),"")</f>
        <v/>
      </c>
      <c r="K53" s="133"/>
      <c r="L53" s="132" t="str">
        <f>IFERROR(VLOOKUP(D53,DB!A:I,9,0),"")</f>
        <v/>
      </c>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row r="58" spans="1:12" s="61" customFormat="1" ht="15" customHeight="1">
      <c r="F58" s="131"/>
      <c r="G58" s="130"/>
      <c r="H58" s="131"/>
      <c r="K58" s="129"/>
    </row>
  </sheetData>
  <customSheetViews>
    <customSheetView guid="{F6042A99-DD27-4453-835D-0834D95730CC}" filter="1" showAutoFilter="1">
      <pageMargins left="0" right="0" top="0" bottom="0" header="0" footer="0"/>
      <autoFilter ref="B1:M1" xr:uid="{586BFF3C-4080-4AB0-8C88-1C88DAB4EDF2}"/>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162.45934942129679</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3.0717684027767973</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39109</v>
      </c>
      <c r="B5" s="18" t="str">
        <f>IFERROR(VLOOKUP(D5,DB!A:K,11,0),"")</f>
        <v>R2</v>
      </c>
      <c r="C5" s="18">
        <v>1</v>
      </c>
      <c r="D5" s="18" t="s">
        <v>23755</v>
      </c>
      <c r="E5" s="99" t="s">
        <v>39021</v>
      </c>
      <c r="F5" s="100">
        <v>45987.395324074074</v>
      </c>
      <c r="G5" s="101">
        <f ca="1">IFERROR(NOW()-F5,"-")</f>
        <v>6.3863310184387956E-2</v>
      </c>
      <c r="H5" s="145" t="s">
        <v>39110</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6" t="s">
        <v>39112</v>
      </c>
      <c r="B6" s="18" t="str">
        <f>IFERROR(VLOOKUP(D6,DB!A:K,11,0),"")</f>
        <v>R2</v>
      </c>
      <c r="C6" s="18">
        <v>4</v>
      </c>
      <c r="D6" s="18" t="s">
        <v>20823</v>
      </c>
      <c r="E6" s="99" t="s">
        <v>39102</v>
      </c>
      <c r="F6" s="100">
        <v>45987.379467592589</v>
      </c>
      <c r="G6" s="101">
        <f ca="1">IFERROR(NOW()-F6,"-")</f>
        <v>7.97197916690493E-2</v>
      </c>
      <c r="H6" s="145" t="s">
        <v>39113</v>
      </c>
      <c r="I6" s="18" t="str">
        <f>IFERROR(VLOOKUP(D6,DB!A:F,6,0),"")</f>
        <v>SCECO</v>
      </c>
      <c r="J6" s="18" t="str">
        <f>IFERROR(VLOOKUP(D6,DB!A:G,7,0),"")</f>
        <v>Vandalized+Vandalized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39115</v>
      </c>
      <c r="B7" s="18" t="str">
        <f>IFERROR(VLOOKUP(D7,DB!A:K,11,0),"")</f>
        <v>R2</v>
      </c>
      <c r="C7" s="18">
        <v>1</v>
      </c>
      <c r="D7" s="18" t="s">
        <v>39116</v>
      </c>
      <c r="E7" s="99" t="s">
        <v>39021</v>
      </c>
      <c r="F7" s="100"/>
      <c r="G7" s="101">
        <f ca="1">IFERROR(NOW()-F7,"-")</f>
        <v>45987.459187384258</v>
      </c>
      <c r="H7" s="145" t="s">
        <v>39117</v>
      </c>
      <c r="I7" s="18" t="str">
        <f>IFERROR(VLOOKUP(D7,DB!A:F,6,0),"")</f>
        <v>SCECO-Rental-Genset</v>
      </c>
      <c r="J7" s="18" t="str">
        <f>IFERROR(VLOOKUP(D7,DB!A:G,7,0),"")</f>
        <v>In progress</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45987.459187384258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45987.459187384258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45987.459187384258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R2</v>
      </c>
      <c r="C11" s="18"/>
      <c r="D11" s="18" t="s">
        <v>8296</v>
      </c>
      <c r="E11" s="99"/>
      <c r="F11" s="100"/>
      <c r="G11" s="101">
        <f ca="1">IFERROR(NOW()-F11,"-")</f>
        <v>45987.459187384258</v>
      </c>
      <c r="H11" s="100"/>
      <c r="I11" s="18" t="str">
        <f>IFERROR(VLOOKUP(D11,DB!A:F,6,0),"")</f>
        <v>SCECO</v>
      </c>
      <c r="J11" s="18" t="str">
        <f>IFERROR(VLOOKUP(D11,DB!A:G,7,0),"")</f>
        <v>In progress</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45987.459187384258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45987.459187384258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45987.459187384258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45987.459187384258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45987.459187384258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45987.459187384258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45987.459187384258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45987.459187384258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45987.459187384258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45987.459187384258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45987.459187384258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45987.459187384258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45987.459187384258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45987.459187384258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45987.459187384258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45987.459187384258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45987.459187384258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45987.459187384258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45987.459187384258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45987.459187384258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45987.459187384258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45987.459187384258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45987.459187384258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45987.459187384258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45987.459187384258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45987.459187384258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45987.459187384258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45987.459187384258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45987.459187384258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45987.459187384258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45987.459187384258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45987.459187384258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45987.459187384258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45987.459187384258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45987.459187384258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45987.459187384258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45987.459187384258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45987.459187384258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45987.459187384258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45987.459187384258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45987.459187384258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45987.459187384258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45987.459187384258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45987.459187384258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45987.459187384258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45987.459187384258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45987.459187384258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45987.459187384258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45987.459187384258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45987.459187384258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45987.459187384258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45987.459187384258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45987.459187384258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45987.459187384258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45987.459187384258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45987.459187384258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45987.459187384258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45987.459187384258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45987.459187384258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45987.459187384258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45987.459187384258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45987.459187384258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45987.459187384258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45987.459187384258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45987.459187384258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45987.459187384258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45987.459187384258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45987.459187384258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45987.459187384258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45987.459187384258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45987.459187384258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45987.459187384258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45987.459187384258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45987.459187384258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45987.459187384258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45987.459187384258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45987.459187384258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45987.459187384258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45987.459187384258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45987.459187384258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45987.459187384258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45987.459187384258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45987.459187384258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45987.459187384258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45987.459187384258</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45987.459187384258</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45987.459187384258</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45987.459187384258</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45987.459187384258</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45987.459187384258</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45987.459187384258</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45987.459187384258</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45987.459187384258</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45987.459187384258</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45987.459187384258</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45987.459187384258</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45987.459187384258</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45987.459187384258</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45987.459187384258</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45987.459187384258</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45987.459187384258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45987.459187384258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45987.459187384258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45987.459187384258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45987.459187384258</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45987.459187384258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45987.459187384258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45987.459187384258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45987.459187384258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45987.459187384258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45987.459187384258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45987.459187384258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45987.459187384258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45987.459187384258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45987.459187384258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45987.459187384258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45987.459187384258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45987.459187384258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45987.459187384258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45987.459187384258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45987.459187384258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45987.459187384258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45987.459187384258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45987.459187384258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45987.459187384258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45987.459187384258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45987.459187384258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45987.459187384258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45987.459187384258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45987.459187384258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45987.459187384258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45987.459187384258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45987.459187384258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45987.459187384258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45987.459187384258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45987.459187384258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45987.459187384258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45987.459187384258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45987.459187384258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45987.459187384258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45987.459187384258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45987.459187384258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45987.459187384258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45987.459187384258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45987.459187384258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45987.459187384258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45987.459187384258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45987.459187384258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45987.459187384258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45987.459187384258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45987.459187384258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45987.459187384258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45987.459187384258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45987.459187384258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45987.459187384258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45987.459187384258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45987.459187384258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45987.459187384258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45987.459187384258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45987.459187384258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45987.459187384258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45987.459187384258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45987.459187384258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45987.459187384258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45987.459187384258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45987.459187384258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45987.459187384258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45987.459187384258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45987.459187384258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45987.459187384258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45987.459187384258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45987.459187384258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45987.459187384258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45987.459187384258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45987.459187384258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45987.459187384258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45987.459187384258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45987.459187384258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45987.459187384258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45987.459187384258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45987.459187384258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45987.459187384258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45987.459187384258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45987.459187384258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45987.459187384258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45987.459187384258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45987.459187384258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45987.459187384258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45987.459187384258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45987.459187384258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45987.459187384258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45987.459187384258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45987.459187384258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45987.459187384258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45987.459187384258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45987.459187384258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45987.459187384258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45987.459187384258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45987.459187384258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45987.459187384258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45987.459187384258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45987.459187384258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45987.459187384258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45987.459187384258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45987.459187384258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45987.459187384258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45987.459187384258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45987.459187384258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45987.459187384258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45987.459187384258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45987.459187384258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45987.459187384258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45987.459187384258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45987.459187384258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45987.459187384258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45987.459187384258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45987.459187384258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45987.459187384258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45987.459187384258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45987.459187384258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45987.459187384258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45987.459187384258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45987.459187384258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45987.459187384258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45987.459187384258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45987.459187384258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45987.459187384258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45987.459187384258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45987.459187384258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45987.459187384258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45987.459187384258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45987.459187384258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45987.459187384258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45987.459187384258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45987.459187384258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45987.459187384258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45987.459187384258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45987.459187384258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45987.459187384258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45987.459187384258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45987.459187384258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45987.459187384258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45987.459187384258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45987.459187384258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45987.459187384258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45987.459187384258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45987.459187384258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45987.459187384258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45987.459187384258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45987.459187384258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45987.459187384258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45987.459187384258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45987.459187384258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45987.459187384258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45987.459187384258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45987.459187384258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45987.459187384258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45987.459187384258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45987.459187384258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45987.459187384258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45987.459187384258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45987.459187384258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45987.459187384258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45987.459187384258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45987.459187384258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45987.459187384258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45987.459187384258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45987.459187384258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45987.459187384258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45987.459187384258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45987.459187384258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45987.459187384258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45987.459187384258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45987.459187384258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45987.459187384258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45987.459187384258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45987.459187384258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45987.459187384258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45987.459187384258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45987.459187384258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45987.459187384258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45987.459187384258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45987.459187384258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45987.459187384258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45987.459187384258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45987.459187384258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45987.459187384258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45987.459187384258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45987.459187384258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45987.459187384258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45987.459187384258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45987.459187384258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45987.459187384258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45987.459187384258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45987.459187384258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45987.459187384258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45987.459187384258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45987.459187384258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45987.459187384258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45987.459187384258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45987.459187384258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45987.459187384258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45987.459187384258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45987.459187384258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45987.459187384258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45987.459187384258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45987.459187384258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45987.459187384258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45987.459187384258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45987.459187384258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45987.459187384258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45987.459187384258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45987.459187384258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45987.459187384258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45987.459187384258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45987.459187384258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45987.459187384258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45987.459187384258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45987.459187384258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45987.459187384258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45987.459187384258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45987.459187384258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45987.459187384258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45987.459187384258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45987.459187384258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45987.459187384258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45987.459187384258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45987.459187384258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45987.459187384258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45987.459187384258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45987.459187384258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45987.459187384258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45987.459187384258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45987.459187384258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45987.459187384258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45987.459187384258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45987.459187384258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45987.459187384258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45987.459187384258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45987.459187384258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45987.459187384258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45987.459187384258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45987.459187384258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45987.459187384258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45987.459187384258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45987.459187384258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45987.459187384258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45987.459187384258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45987.459187384258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45987.459187384258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45987.459187384258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45987.459187384258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45987.459187384258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45987.459187384258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45987.459187384258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45987.459187384258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45987.459187384258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45987.459187384258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45987.459187384258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45987.459187384258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45987.459187384258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45987.459187384258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45987.459187384258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45987.459187384258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45987.459187384258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45987.459187384258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45987.459187384258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45987.459187384258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45987.459187384258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45987.459187384258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45987.459187384258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45987.459187384258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45987.459187384258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45987.459187384258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45987.459187384258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45987.459187384258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45987.459187384258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45987.459187384258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45987.459187384258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45987.459187384258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45987.459187384258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45987.459187384258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45987.459187384258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45987.459187384258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45987.459187384258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45987.459187384258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45987.459187384258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45987.459187384258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45987.459187384258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45987.459187384258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45987.459187384258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45987.459187384258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45987.459187384258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45987.459187384258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45987.459187384258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45987.459187384258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45987.459187384258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45987.459187384258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45987.459187384258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45987.459187384258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45987.459187384258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45987.459187384258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45987.459187384258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45987.459187384258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45987.459187384258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45987.459187384258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45987.459187384258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45987.459187384258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45987.459187384258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45987.459187384258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45987.459187384258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45987.459187384258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45987.459187384258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45987.459187384258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45987.459187384258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45987.459187384258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45987.459187384258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45987.459187384258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45987.459187384258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45987.459187384258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45987.459187384258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45987.459187384258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45987.459187384258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45987.459187384258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45987.459187384258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45987.459187384258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45987.459187384258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45987.459187384258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45987.459187384258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45987.459187384258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45987.459187384258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45987.459187384258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45987.459187384258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45987.459187384258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45987.459187384258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45987.459187384258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45987.459187384258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45987.459187384258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45987.459187384258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45987.459187384258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45987.459187384258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45987.459187384258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45987.459187384258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45987.459187384258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45987.459187384258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45987.459187384258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45987.459187384258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45987.459187384258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45987.459187384258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45987.459187384258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45987.459187384258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45987.459187384258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45987.459187384258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45987.459187384258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45987.459187384258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45987.459187384258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45987.459187384258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45987.459187384258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45987.459187384258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45987.459187384258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45987.459187384258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45987.459187384258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45987.459187384258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45987.459187384258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45987.459187384258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45987.459187384258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45987.459187384258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45987.459187384258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45987.459187384258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45987.459187384258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45987.459187384258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45987.459187384258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45987.459187384258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45987.459187384258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45987.459187384258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45987.459187384258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45987.459187384258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45987.459187384258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45987.459187384258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45987.459187384258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45987.459187384258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45987.459187384258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45987.459187384258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45987.459187384258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45987.459187384258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45987.459187384258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45987.459187384258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45987.459187384258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45987.459187384258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45987.459187384258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45987.459187384258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45987.459187384258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45987.459187384258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45987.459187384258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45987.459187384258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45987.459187384258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45987.459187384258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45987.459187384258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45987.459187384258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45987.459187384258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45987.459187384258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45987.459187384258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45987.459187384258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45987.459187384258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45987.459187384258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45987.459187384258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45987.459187384258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45987.459187384258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45987.459187384258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45987.459187384258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45987.459187384258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45987.459187384258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45987.459187384258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45987.459187384258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45987.459187384258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45987.459187384258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45987.459187384258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45987.459187384258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45987.459187384258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45987.459187384258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45987.459187384258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45987.459187384258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45987.459187384258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45987.459187384258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45987.459187384258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45987.459187384258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45987.459187384258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45987.459187384258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45987.459187384258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45987.459187384258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45987.459187384258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45987.459187384258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45987.459187384258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45987.459187384258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45987.459187384258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45987.459187384258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45987.459187384258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45987.459187384258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45987.459187384258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45987.459187384258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45987.459187384258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45987.459187384258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45987.459187384258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45987.459187384258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45987.459187384258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45987.459187384258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45987.459187384258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45987.459187384258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45987.459187384258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45987.459187384258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45987.459187384258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45987.459187384258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45987.459187384258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45987.459187384258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45987.459187384258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45987.459187384258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45987.459187384258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45987.459187384258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45987.459187384258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45987.459187384258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45987.459187384258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45987.459187384258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45987.459187384258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45987.459187384258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45987.459187384258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45987.459187384258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45987.459187384258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45987.459187384258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45987.459187384258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45987.459187384258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45987.459187384258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45987.459187384258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45987.459187384258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45987.459187384258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45987.459187384258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45987.459187384258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45987.459187384258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45987.459187384258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45987.459187384258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45987.459187384258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45987.459187384258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45987.459187384258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45987.459187384258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45987.459187384258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45987.459187384258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45987.459187384258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45987.459187384258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45987.459187384258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45987.459187384258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45987.459187384258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45987.459187384258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45987.459187384258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45987.459187384258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45987.459187384258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45987.459187384258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45987.459187384258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45987.459187384258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45987.459187384258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45987.459187384258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45987.459187384258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45987.459187384258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45987.459187384258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45987.459187384258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45987.459187384258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45987.459187384258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45987.459187384258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45987.459187384258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45987.459187384258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45987.459187384258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45987.459187384258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45987.459187384258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45987.459187384258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45987.459187384258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45987.459187384258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45987.459187384258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45987.459187384258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45987.459187384258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45987.459187384258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45987.459187384258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45987.459187384258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45987.459187384258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45987.459187384258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45987.459187384258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45987.459187384258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45987.459187384258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45987.459187384258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45987.459187384258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45987.459187384258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45987.459187384258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45987.459187384258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45987.459187384258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45987.459187384258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45987.459187384258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45987.459187384258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45987.459187384258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45987.459187384258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45987.459187384258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45987.459187384258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45987.459187384258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45987.459187384258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45987.459187384258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45987.459187384258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45987.459187384258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45987.459187384258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45987.459187384258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45987.459187384258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45987.459187384258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45987.459187384258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45987.459187384258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45987.459187384258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45987.459187384258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45987.459187384258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45987.459187384258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45987.459187384258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45987.459187384258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45987.459187384258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45987.459187384258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45987.459187384258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45987.459187384258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45987.459187384258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45987.459187384258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45987.459187384258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45987.459187384258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45987.459187384258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45987.459187384258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45987.459187384258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45987.459187384258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45987.459187384258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45987.459187384258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45987.459187384258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45987.459187384258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45987.459187384258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45987.459187384258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45987.459187384258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45987.459187384258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45987.459187384258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45987.459187384258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45987.459187384258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45987.459187384258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45987.459187384258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45987.459187384258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45987.459187384258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45987.459187384258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45987.459187384258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45987.459187384258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45987.459187384258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45987.459187384258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45987.459187384258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45987.459187384258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45987.459187384258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45987.459187384258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45987.459187384258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45987.459187384258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45987.459187384258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45987.459187384258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45987.459187384258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45987.459187384258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45987.459187384258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45987.459187384258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45987.459187384258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45987.459187384258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45987.459187384258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45987.459187384258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45987.459187384258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45987.459187384258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45987.459187384258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45987.459187384258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45987.459187384258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45987.459187384258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45987.459187384258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45987.459187384258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45987.459187384258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45987.459187384258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45987.459187384258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45987.459187384258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45987.459187384258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45987.459187384258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45987.459187384258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45987.459187384258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45987.459187384258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45987.459187384258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45987.459187384258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45987.459187384258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45987.459187384258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45987.459187384258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45987.459187384258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45987.459187384258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45987.459187384258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45987.459187384258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45987.459187384258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45987.459187384258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45987.459187384258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45987.459187384258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45987.459187384258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45987.459187384258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45987.459187384258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45987.459187384258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45987.459187384258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45987.459187384258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45987.459187384258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45987.459187384258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45987.459187384258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45987.459187384258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45987.459187384258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45987.459187384258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45987.459187384258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45987.459187384258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45987.459187384258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45987.459187384258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45987.459187384258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45987.459187384258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45987.459187384258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45987.459187384258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45987.459187384258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45987.459187384258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45987.459187384258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45987.459187384258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45987.459187384258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45987.459187384258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45987.459187384258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45987.459187384258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45987.459187384258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45987.459187384258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45987.459187384258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45987.459187384258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45987.459187384258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45987.459187384258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45987.459187384258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45987.459187384258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45987.459187384258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45987.459187384258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45987.459187384258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45987.459187384258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45987.459187384258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45987.459187384258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45987.459187384258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45987.459187384258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45987.459187384258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45987.459187384258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45987.459187384258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45987.459187384258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45987.459187384258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45987.459187384258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45987.459187384258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45987.459187384258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45987.459187384258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45987.459187384258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45987.459187384258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45987.459187384258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45987.459187384258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45987.459187384258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45987.459187384258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45987.459187384258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45987.459187384258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45987.459187384258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45987.459187384258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45987.459187384258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45987.459187384258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45987.459187384258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45987.459187384258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45987.459187384258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45987.459187384258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45987.459187384258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45987.459187384258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45987.459187384258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45987.459187384258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45987.459187384258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45987.459187384258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45987.459187384258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45987.459187384258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45987.459187384258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45987.459187384258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45987.459187384258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45987.459187384258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45987.459187384258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45987.459187384258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45987.459187384258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45987.459187384258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45987.459187384258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45987.459187384258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45987.459187384258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45987.459187384258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45987.459187384258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45987.459187384258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45987.459187384258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45987.459187384258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45987.459187384258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45987.459187384258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45987.459187384258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45987.459187384258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45987.459187384258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45987.459187384258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45987.459187384258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45987.459187384258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45987.459187384258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45987.459187384258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45987.459187384258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45987.459187384258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45987.459187384258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45987.459187384258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45987.459187384258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45987.459187384258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45987.459187384258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45987.459187384258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45987.459187384258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45987.459187384258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45987.459187384258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45987.459187384258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45987.459187384258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45987.459187384258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45987.459187384258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45987.459187384258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45987.459187384258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45987.459187384258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45987.459187384258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45987.459187384258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45987.459187384258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45987.459187384258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45987.459187384258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45987.459187384258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45987.459187384258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45987.459187384258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45987.459187384258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45987.459187384258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45987.459187384258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45987.459187384258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45987.459187384258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45987.459187384258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45987.459187384258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45987.459187384258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45987.459187384258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45987.459187384258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45987.459187384258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45987.459187384258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45987.459187384258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45987.459187384258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45987.459187384258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45987.459187384258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45987.459187384258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45987.459187384258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45987.459187384258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45987.459187384258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45987.459187384258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45987.459187384258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45987.459187384258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45987.459187384258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45987.459187384258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45987.459187384258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45987.459187384258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45987.459187384258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45987.459187384258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45987.459187384258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45987.459187384258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45987.459187384258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45987.459187384258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45987.459187384258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45987.459187384258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45987.459187384258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45987.459187384258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45987.459187384258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45987.459187384258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45987.459187384258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45987.459187384258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45987.459187384258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45987.459187384258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45987.459187384258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45987.459187384258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45987.459187384258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45987.459187384258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45987.459187384258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45987.459187384258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45987.459187384258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45987.459187384258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45987.459187384258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45987.459187384258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45987.459187384258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45987.459187384258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45987.459187384258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45987.459187384258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45987.459187384258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45987.459187384258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45987.459187384258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45987.459187384258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45987.459187384258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45987.459187384258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45987.459187384258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45987.459187384258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45987.459187384258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45987.459187384258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45987.459187384258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45987.459187384258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45987.459187384258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45987.459187384258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45987.459187384258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45987.459187384258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45987.459187384258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45987.459187384258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45987.459187384258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45987.459187384258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45987.459187384258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45987.459187384258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45987.459187384258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45987.459187384258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45987.459187384258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45987.459187384258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45987.459187384258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45987.459187384258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45987.459187384258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45987.459187384258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45987.459187384258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45987.459187384258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45987.459187384258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45987.459187384258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45987.459187384258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45987.459187384258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45987.459187384258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45987.459187384258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45987.459187384258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45987.459187384258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45987.459187384258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45987.459187384258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45987.459187384258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45987.459187384258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45987.459187384258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45987.459187384258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45987.459187384258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45987.459187384258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45987.459187384258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45987.459187384258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45987.459187384258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45987.459187384258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45987.459187384258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45987.459187384258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45987.459187384258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45987.459187384258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45987.459187384258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45987.459187384258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45987.459187384258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45987.459187384258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45987.459187384258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45987.459187384258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45987.459187384258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45987.459187384258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45987.459187384258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45987.459187384258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45987.459187384258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45987.459187384258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45987.459187384258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45987.459187384258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45987.459187384258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45987.459187384258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45987.459187384258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45987.459187384258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45987.459187384258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45987.459187384258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45987.459187384258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45987.459187384258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45987.459187384258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45987.459187384258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45987.459187384258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45987.459187384258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45987.459187384258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45987.459187384258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45987.459187384258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45987.459187384258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45987.459187384258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45987.459187384258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45987.459187384258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45987.459187384258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45987.459187384258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45987.459187384258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45987.459187384258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45987.459187384258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45987.459187384258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45987.459187384258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45987.459187384258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45987.459187384258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45987.459187384258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45987.459187384258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45987.459187384258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45987.459187384258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45987.459187384258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45987.459187384258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45987.459187384258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45987.459187384258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45987.459187384258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45987.459187384258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45987.459187384258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45987.459187384258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45987.459187384258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45987.459187384258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45987.459187384258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45987.459187384258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45987.459187384258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45987.459187384258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45987.459187384258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45987.459187384258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45987.459187384258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45987.459187384258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45987.459187384258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45987.459187384258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45987.459187384258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45987.459187384258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45987.459187384258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45987.459187384258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45987.459187384258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45987.459187384258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45987.459187384258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45987.459187384258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45987.459187384258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45987.459187384258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45987.459187384258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45987.459187384258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45987.459187384258</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45987.459187384258</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2"/>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39119</v>
      </c>
      <c r="B2" s="88" t="str">
        <f>IFERROR(VLOOKUP(D2,DB!A:K,11,0),"")</f>
        <v>R4</v>
      </c>
      <c r="C2" s="90">
        <v>1</v>
      </c>
      <c r="D2" s="88" t="s">
        <v>35092</v>
      </c>
      <c r="E2" s="91" t="s">
        <v>39021</v>
      </c>
      <c r="F2" s="92">
        <v>45703.480717592596</v>
      </c>
      <c r="G2" s="93">
        <f ca="1">IFERROR(NOW()-F2,"")</f>
        <v>283.97846979166206</v>
      </c>
      <c r="H2" s="92">
        <v>45703.474768518521</v>
      </c>
      <c r="I2" s="92" t="str">
        <f>IFERROR(VLOOKUP(D2,DB!A:F,6,0),"")</f>
        <v>SCECO</v>
      </c>
      <c r="J2" s="92" t="str">
        <f>IFERROR(VLOOKUP(D2,DB!A:G,7,0),"")</f>
        <v>Dead</v>
      </c>
      <c r="K2" s="94" t="s">
        <v>39120</v>
      </c>
      <c r="L2" s="88" t="str">
        <f>IFERROR(VLOOKUP(D2,DB!A:I,9,0),"")</f>
        <v>Latis</v>
      </c>
    </row>
    <row r="3" spans="1:16" ht="15" customHeight="1">
      <c r="A3" s="110" t="s">
        <v>39121</v>
      </c>
      <c r="B3" s="110" t="str">
        <f>IFERROR(VLOOKUP(D3,DB!A:K,11,0),"")</f>
        <v>R4</v>
      </c>
      <c r="C3" s="90">
        <v>2</v>
      </c>
      <c r="D3" s="88" t="s">
        <v>35248</v>
      </c>
      <c r="E3" s="91" t="s">
        <v>39021</v>
      </c>
      <c r="F3" s="92">
        <v>45987.375694444447</v>
      </c>
      <c r="G3" s="93">
        <f t="shared" ref="G3:G40" ca="1" si="0">IFERROR(NOW()-F3,"")</f>
        <v>8.3492939811549149E-2</v>
      </c>
      <c r="H3" s="92">
        <v>45987.321597222224</v>
      </c>
      <c r="I3" s="110" t="str">
        <f>IFERROR(VLOOKUP(D3,DB!A:F,6,0),"")</f>
        <v>SCECO</v>
      </c>
      <c r="J3" s="110" t="str">
        <f>IFERROR(VLOOKUP(D3,DB!A:G,7,0),"")</f>
        <v>Weak</v>
      </c>
      <c r="K3" s="94" t="s">
        <v>39122</v>
      </c>
      <c r="L3" s="88" t="str">
        <f>IFERROR(VLOOKUP(D3,DB!A:I,9,0),"")</f>
        <v>Latis</v>
      </c>
    </row>
    <row r="4" spans="1:16" ht="15" customHeight="1">
      <c r="A4" s="110" t="s">
        <v>39123</v>
      </c>
      <c r="B4" s="110" t="str">
        <f>IFERROR(VLOOKUP(D4,DB!A:K,11,0),"")</f>
        <v>R4</v>
      </c>
      <c r="C4" s="90">
        <v>1</v>
      </c>
      <c r="D4" s="88" t="s">
        <v>38662</v>
      </c>
      <c r="E4" s="91" t="s">
        <v>39021</v>
      </c>
      <c r="F4" s="92"/>
      <c r="G4" s="93">
        <f t="shared" ca="1" si="0"/>
        <v>45987.459187384258</v>
      </c>
      <c r="H4" s="92">
        <v>45987.373495370368</v>
      </c>
      <c r="I4" s="110" t="str">
        <f>IFERROR(VLOOKUP(D4,DB!A:F,6,0),"")</f>
        <v>SCECO</v>
      </c>
      <c r="J4" s="110" t="str">
        <f>IFERROR(VLOOKUP(D4,DB!A:G,7,0),"")</f>
        <v>No BB Shifted</v>
      </c>
      <c r="K4" s="94" t="s">
        <v>39124</v>
      </c>
      <c r="L4" s="88" t="str">
        <f>IFERROR(VLOOKUP(D4,DB!A:I,9,0),"")</f>
        <v>Latis</v>
      </c>
    </row>
    <row r="5" spans="1:16" ht="15" customHeight="1">
      <c r="A5" s="110"/>
      <c r="B5" s="110" t="str">
        <f>IFERROR(VLOOKUP(D5,DB!A:K,11,0),"")</f>
        <v/>
      </c>
      <c r="C5" s="90"/>
      <c r="D5" s="88"/>
      <c r="E5" s="91"/>
      <c r="F5" s="92"/>
      <c r="G5" s="93">
        <f t="shared" ca="1" si="0"/>
        <v>45987.459187384258</v>
      </c>
      <c r="H5" s="92"/>
      <c r="I5" s="110" t="str">
        <f>IFERROR(VLOOKUP(D5,DB!A:F,6,0),"")</f>
        <v/>
      </c>
      <c r="J5" s="110" t="str">
        <f>IFERROR(VLOOKUP(D5,DB!A:G,7,0),"")</f>
        <v/>
      </c>
      <c r="K5" s="94"/>
      <c r="L5" s="88" t="str">
        <f>IFERROR(VLOOKUP(D5,DB!A:I,9,0),"")</f>
        <v/>
      </c>
    </row>
    <row r="6" spans="1:16" ht="15" customHeight="1">
      <c r="A6" s="110"/>
      <c r="B6" s="110" t="str">
        <f>IFERROR(VLOOKUP(D7,DB!A:K,11,0),"")</f>
        <v/>
      </c>
      <c r="C6" s="90"/>
      <c r="D6" s="149"/>
      <c r="E6" s="91"/>
      <c r="F6" s="92"/>
      <c r="G6" s="93">
        <f t="shared" ca="1" si="0"/>
        <v>45987.459187384258</v>
      </c>
      <c r="H6" s="92"/>
      <c r="I6" s="110" t="str">
        <f>IFERROR(VLOOKUP(D7,DB!A:F,6,0),"")</f>
        <v/>
      </c>
      <c r="J6" s="110" t="str">
        <f>IFERROR(VLOOKUP(D7,DB!A:G,7,0),"")</f>
        <v/>
      </c>
      <c r="K6" s="94"/>
      <c r="L6" s="88" t="str">
        <f>IFERROR(VLOOKUP(D7,DB!A:I,9,0),"")</f>
        <v/>
      </c>
    </row>
    <row r="7" spans="1:16" ht="15" customHeight="1">
      <c r="A7" s="110"/>
      <c r="B7" s="110" t="str">
        <f>IFERROR(VLOOKUP(#REF!,DB!A:K,11,0),"")</f>
        <v/>
      </c>
      <c r="C7" s="90"/>
      <c r="D7" s="88"/>
      <c r="E7" s="91"/>
      <c r="F7" s="92"/>
      <c r="G7" s="93">
        <f t="shared" ca="1" si="0"/>
        <v>45987.459187384258</v>
      </c>
      <c r="H7" s="92"/>
      <c r="I7" s="110" t="str">
        <f>IFERROR(VLOOKUP(#REF!,DB!A:F,6,0),"")</f>
        <v/>
      </c>
      <c r="J7" s="110" t="str">
        <f>IFERROR(VLOOKUP(#REF!,DB!A:G,7,0),"")</f>
        <v/>
      </c>
      <c r="K7" s="94"/>
      <c r="L7" s="88" t="str">
        <f>IFERROR(VLOOKUP(#REF!,DB!A:I,9,0),"")</f>
        <v/>
      </c>
    </row>
    <row r="8" spans="1:16" ht="15" customHeight="1">
      <c r="A8" s="110"/>
      <c r="B8" s="110" t="str">
        <f>IFERROR(VLOOKUP(D8,DB!A:K,11,0),"")</f>
        <v/>
      </c>
      <c r="C8" s="90"/>
      <c r="D8" s="88"/>
      <c r="E8" s="91"/>
      <c r="F8" s="92"/>
      <c r="G8" s="93">
        <f t="shared" ca="1" si="0"/>
        <v>45987.459187384258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45987.459187384258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45987.459187384258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45987.459187384258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45987.459187384258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45987.459187384258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45987.459187384258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45987.459187384258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45987.459187384258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45987.459187384258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45987.459187384258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45987.459187384258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45987.459187384258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45987.459187384258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45987.459187384258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45987.459187384258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45987.459187384258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45987.459187384258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45987.459187384258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45987.459187384258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45987.459187384258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45987.459187384258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45987.459187384258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45987.459187384258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45987.459187384258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45987.459187384258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45987.459187384258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45987.459187384258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45987.459187384258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45987.459187384258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45987.459187384258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45987.459187384258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45987.459187384258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45987.459187384258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45987.459187384258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45987.459187384258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45987.459187384258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45987.459187384258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45987.459187384258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45987.459187384258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45987.459187384258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45987.459187384258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45987.459187384258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45987.459187384258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45987.459187384258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45987.459187384258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45987.459187384258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45987.459187384258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45987.459187384258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45987.459187384258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45987.459187384258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45987.459187384258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45987.459187384258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45987.459187384258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45987.459187384258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45987.459187384258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45987.459187384258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45987.459187384258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45987.459187384258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45987.459187384258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45987.459187384258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45987.459187384258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45987.459187384258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45987.459187384258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45987.459187384258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45987.459187384258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45987.459187384258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45987.459187384258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45987.459187384258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45987.459187384258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45987.459187384258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45987.459187384258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45987.459187384258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45987.459187384258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45987.459187384258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45987.459187384258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45987.459187384258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45987.459187384258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45987.459187384258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45987.459187384258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45987.459187384258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45987.459187384258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45987.459187384258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45987.459187384258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45987.459187384258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45987.459187384258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45987.459187384258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45987.459187384258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45987.459187384258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45987.459187384258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45987.459187384258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45987.459187384258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45987.459187384258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45987.459187384258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45987.459187384258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45987.459187384258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45987.459187384258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45987.459187384258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45987.459187384258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45987.459187384258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45987.459187384258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45987.459187384258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45987.459187384258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45987.459187384258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45987.459187384258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45987.459187384258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45987.459187384258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45987.459187384258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45987.459187384258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45987.459187384258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45987.459187384258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45987.459187384258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45987.459187384258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45987.459187384258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45987.459187384258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45987.459187384258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45987.459187384258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45987.459187384258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45987.459187384258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45987.459187384258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45987.459187384258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45987.459187384258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45987.459187384258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45987.459187384258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45987.459187384258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45987.459187384258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45987.459187384258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45987.459187384258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45987.459187384258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45987.459187384258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45987.459187384258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45987.459187384258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45987.459187384258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45987.459187384258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45987.459187384258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45987.459187384258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45987.459187384258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45987.459187384258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45987.459187384258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45987.459187384258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45987.459187384258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45987.459187384258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45987.459187384258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45987.459187384258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45987.459187384258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45987.459187384258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45987.459187384258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45987.459187384258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45987.459187384258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45987.459187384258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45987.459187384258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45987.459187384258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45987.459187384258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45987.459187384258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45987.459187384258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45987.459187384258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45987.459187384258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45987.459187384258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45987.459187384258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45987.459187384258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45987.459187384258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45987.459187384258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45987.459187384258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45987.459187384258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45987.459187384258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45987.459187384258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45987.459187384258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45987.459187384258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45987.459187384258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45987.459187384258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45987.459187384258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45987.459187384258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45987.459187384258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45987.459187384258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45987.459187384258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45987.459187384258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45987.459187384258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45987.459187384258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45987.459187384258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45987.459187384258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45987.459187384258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45987.459187384258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45987.459187384258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45987.459187384258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45987.459187384258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45987.459187384258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45987.459187384258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45987.459187384258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45987.459187384258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45987.459187384258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45987.459187384258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45987.459187384258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45987.459187384258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45987.459187384258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45987.459187384258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45987.459187384258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45987.459187384258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45987.459187384258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45987.459187384258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45987.459187384258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45987.459187384258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45987.459187384258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45987.459187384258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45987.459187384258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45987.459187384258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45987.459187384258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45987.459187384258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45987.459187384258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45987.459187384258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45987.459187384258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45987.459187384258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45987.459187384258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45987.459187384258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45987.459187384258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45987.459187384258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45987.459187384258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45987.459187384258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45987.459187384258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45987.459187384258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45987.459187384258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45987.459187384258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45987.459187384258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45987.459187384258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45987.459187384258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45987.459187384258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96" ca="1" si="4">IFERROR(NOW()-F233,"")</f>
        <v>45987.459187384258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45987.459187384258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45987.459187384258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45987.459187384258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45987.459187384258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45987.459187384258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45987.459187384258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45987.459187384258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45987.459187384258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45987.459187384258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45987.459187384258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45987.459187384258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45987.459187384258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45987.459187384258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45987.459187384258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45987.459187384258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45987.459187384258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45987.459187384258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45987.459187384258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45987.459187384258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45987.459187384258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45987.459187384258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45987.459187384258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45987.459187384258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45987.459187384258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45987.459187384258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45987.459187384258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45987.459187384258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45987.459187384258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45987.459187384258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45987.459187384258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45987.459187384258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45987.459187384258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45987.459187384258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45987.459187384258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45987.459187384258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45987.459187384258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45987.459187384258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45987.459187384258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45987.459187384258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45987.459187384258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45987.459187384258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45987.459187384258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45987.459187384258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45987.459187384258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45987.459187384258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45987.459187384258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45987.459187384258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45987.459187384258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45987.459187384258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45987.459187384258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45987.459187384258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45987.459187384258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45987.459187384258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45987.459187384258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45987.459187384258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45987.459187384258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45987.459187384258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45987.459187384258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45987.459187384258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45987.459187384258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45987.459187384258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45987.459187384258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45987.459187384258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ref="G297:G342" ca="1" si="5">IFERROR(NOW()-F297,"")</f>
        <v>45987.459187384258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45987.459187384258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45987.459187384258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45987.459187384258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45987.459187384258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45987.459187384258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45987.459187384258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45987.459187384258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45987.459187384258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45987.459187384258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45987.459187384258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45987.459187384258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45987.459187384258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45987.459187384258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45987.459187384258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45987.459187384258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45987.459187384258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45987.459187384258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45987.459187384258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45987.459187384258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45987.459187384258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45987.459187384258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45987.459187384258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45987.459187384258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45987.459187384258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45987.459187384258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45987.459187384258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45987.459187384258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45987.459187384258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45987.459187384258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45987.459187384258</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45987.459187384258</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45987.459187384258</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45987.459187384258</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45987.459187384258</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45987.459187384258</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45987.459187384258</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45987.459187384258</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45987.459187384258</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45987.459187384258</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45987.459187384258</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45987.459187384258</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45987.459187384258</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45987.459187384258</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45987.459187384258</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45987.459187384258</v>
      </c>
      <c r="H342" s="92"/>
      <c r="I342" s="110" t="str">
        <f>IFERROR(VLOOKUP(D342,DB!A:F,6,0),"")</f>
        <v/>
      </c>
      <c r="J342" s="110" t="str">
        <f>IFERROR(VLOOKUP(D342,DB!A:G,7,0),"")</f>
        <v/>
      </c>
      <c r="K342" s="94"/>
      <c r="L342" s="88" t="str">
        <f>IFERROR(VLOOKUP(D342,DB!A:I,9,0),"")</f>
        <v/>
      </c>
    </row>
  </sheetData>
  <dataValidations count="2">
    <dataValidation allowBlank="1" showInputMessage="1" showErrorMessage="1" sqref="E1" xr:uid="{A4F81451-56CC-4543-9497-104C4E44EE4B}"/>
    <dataValidation type="list" allowBlank="1" showInputMessage="1" showErrorMessage="1" sqref="E2:E3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39125</v>
      </c>
      <c r="B2" s="37" t="str">
        <f>IFERROR(VLOOKUP(D2,DB!A:K,11,0),"")</f>
        <v>R5</v>
      </c>
      <c r="C2" s="37">
        <v>3</v>
      </c>
      <c r="D2" s="103" t="s">
        <v>36011</v>
      </c>
      <c r="E2" s="37" t="s">
        <v>39021</v>
      </c>
      <c r="F2" s="38">
        <v>45891.832060185188</v>
      </c>
      <c r="G2" s="105">
        <f ca="1">IFERROR(NOW()-F2,"")</f>
        <v>95.627127199069946</v>
      </c>
      <c r="H2" s="38">
        <v>45891.790393518517</v>
      </c>
      <c r="I2" s="37" t="str">
        <f>IFERROR(VLOOKUP(D2,DB!A:F,6,0),"")</f>
        <v>Generator-SG</v>
      </c>
      <c r="J2" s="37" t="str">
        <f>IFERROR(VLOOKUP(D2,DB!A:G,7,0),"")</f>
        <v>Vandalized</v>
      </c>
      <c r="K2" s="37" t="s">
        <v>39126</v>
      </c>
      <c r="L2" s="37" t="str">
        <f>IFERROR(VLOOKUP(D2,DB!A:I,9,0),"")</f>
        <v>Latis</v>
      </c>
      <c r="M2" s="102"/>
    </row>
    <row r="3" spans="1:13" s="39" customFormat="1" ht="30.75">
      <c r="A3" s="37" t="s">
        <v>39127</v>
      </c>
      <c r="B3" s="37" t="str">
        <f>IFERROR(VLOOKUP(D3,DB!A:K,11,0),"")</f>
        <v>R5</v>
      </c>
      <c r="C3" s="37">
        <v>1</v>
      </c>
      <c r="D3" s="37" t="s">
        <v>33268</v>
      </c>
      <c r="E3" s="37" t="s">
        <v>39102</v>
      </c>
      <c r="F3" s="38">
        <v>45926.188877314817</v>
      </c>
      <c r="G3" s="105">
        <f t="shared" ref="G3" ca="1" si="0">IFERROR(NOW()-F3,"")</f>
        <v>61.270310069441621</v>
      </c>
      <c r="H3" s="38">
        <v>45926.158159722225</v>
      </c>
      <c r="I3" s="37" t="str">
        <f>IFERROR(VLOOKUP(D3,DB!A:F,6,0),"")</f>
        <v>SCECO</v>
      </c>
      <c r="J3" s="37" t="str">
        <f>IFERROR(VLOOKUP(D3,DB!A:G,7,0),"")</f>
        <v>Good</v>
      </c>
      <c r="K3" s="37" t="s">
        <v>39128</v>
      </c>
      <c r="L3" s="37" t="str">
        <f>IFERROR(VLOOKUP(D3,DB!A:I,9,0),"")</f>
        <v>Latis</v>
      </c>
      <c r="M3" s="102"/>
    </row>
    <row r="4" spans="1:13" s="39" customFormat="1" ht="48" customHeight="1">
      <c r="A4" s="106" t="s">
        <v>39129</v>
      </c>
      <c r="B4" s="106" t="str">
        <f>IFERROR(VLOOKUP(D4,DB!A:K,11,0),"")</f>
        <v>R5</v>
      </c>
      <c r="C4" s="106">
        <v>1</v>
      </c>
      <c r="D4" s="106" t="s">
        <v>34758</v>
      </c>
      <c r="E4" s="106" t="s">
        <v>39102</v>
      </c>
      <c r="F4" s="107">
        <v>45948.661111111112</v>
      </c>
      <c r="G4" s="108">
        <f t="shared" ref="G4" ca="1" si="1">IFERROR(NOW()-F4,"")</f>
        <v>38.798076273145853</v>
      </c>
      <c r="H4" s="107">
        <v>45948.661111111112</v>
      </c>
      <c r="I4" s="106" t="str">
        <f>IFERROR(VLOOKUP(D4,DB!A:F,6,0),"")</f>
        <v>SCECO</v>
      </c>
      <c r="J4" s="106" t="str">
        <f>IFERROR(VLOOKUP(D4,DB!A:G,7,0),"")</f>
        <v>Dead</v>
      </c>
      <c r="K4" s="106" t="s">
        <v>39130</v>
      </c>
      <c r="L4" s="106" t="str">
        <f>IFERROR(VLOOKUP(D4,DB!A:I,9,0),"")</f>
        <v>Latis</v>
      </c>
    </row>
    <row r="5" spans="1:13" s="39" customFormat="1" ht="30.75">
      <c r="A5" s="106" t="s">
        <v>39131</v>
      </c>
      <c r="B5" s="106" t="str">
        <f>IFERROR(VLOOKUP(D5,DB!A:K,11,0),"")</f>
        <v>R5</v>
      </c>
      <c r="C5" s="106">
        <v>1</v>
      </c>
      <c r="D5" s="106" t="s">
        <v>36518</v>
      </c>
      <c r="E5" s="106" t="s">
        <v>39021</v>
      </c>
      <c r="F5" s="119">
        <v>45981.373298611114</v>
      </c>
      <c r="G5" s="108">
        <f ca="1">IFERROR(NOW()-F5,"")</f>
        <v>6.0858887731446885</v>
      </c>
      <c r="H5" s="119">
        <v>45981.360798611109</v>
      </c>
      <c r="I5" s="106" t="str">
        <f>IFERROR(VLOOKUP(D5,DB!A:F,6,0),"")</f>
        <v>SCECO</v>
      </c>
      <c r="J5" s="106" t="str">
        <f>IFERROR(VLOOKUP(D5,DB!A:G,7,0),"")</f>
        <v>Dead</v>
      </c>
      <c r="K5" s="106" t="s">
        <v>39132</v>
      </c>
      <c r="L5" s="106" t="str">
        <f>IFERROR(VLOOKUP(D5,DB!A:I,9,0),"")</f>
        <v>Latis</v>
      </c>
    </row>
    <row r="6" spans="1:13" s="39" customFormat="1">
      <c r="A6" s="103" t="s">
        <v>39133</v>
      </c>
      <c r="B6" s="37" t="str">
        <f>IFERROR(VLOOKUP(D6,DB!A:K,11,0),"")</f>
        <v>R5</v>
      </c>
      <c r="C6" s="37">
        <v>2</v>
      </c>
      <c r="D6" s="37" t="s">
        <v>38123</v>
      </c>
      <c r="E6" s="37" t="s">
        <v>39134</v>
      </c>
      <c r="F6" s="38">
        <v>45987.429328703707</v>
      </c>
      <c r="G6" s="108">
        <f ca="1">IFERROR(NOW()-F6,"")</f>
        <v>2.9858680551114958E-2</v>
      </c>
      <c r="H6" s="38">
        <v>45987.39738425926</v>
      </c>
      <c r="I6" s="37" t="str">
        <f>IFERROR(VLOOKUP(D6,DB!A:F,6,0),"")</f>
        <v>SCECO</v>
      </c>
      <c r="J6" s="37" t="str">
        <f>IFERROR(VLOOKUP(D6,DB!A:G,7,0),"")</f>
        <v>Haj Removal</v>
      </c>
      <c r="K6" s="37" t="s">
        <v>39135</v>
      </c>
      <c r="L6" s="37" t="str">
        <f>IFERROR(VLOOKUP(D6,DB!A:I,9,0),"")</f>
        <v>Latis</v>
      </c>
    </row>
    <row r="7" spans="1:13" s="39" customFormat="1">
      <c r="A7" s="103" t="s">
        <v>39133</v>
      </c>
      <c r="B7" s="37" t="str">
        <f>IFERROR(VLOOKUP(D7,DB!A:K,11,0),"")</f>
        <v>R5</v>
      </c>
      <c r="C7" s="37">
        <v>2</v>
      </c>
      <c r="D7" s="103" t="s">
        <v>38347</v>
      </c>
      <c r="E7" s="37" t="s">
        <v>39134</v>
      </c>
      <c r="F7" s="38">
        <v>45987.429328703707</v>
      </c>
      <c r="G7" s="108">
        <f ca="1">IFERROR(NOW()-F7,"")</f>
        <v>2.9858680551114958E-2</v>
      </c>
      <c r="H7" s="38">
        <v>45987.39738425926</v>
      </c>
      <c r="I7" s="37" t="str">
        <f>IFERROR(VLOOKUP(D7,DB!A:F,6,0),"")</f>
        <v>SCECO</v>
      </c>
      <c r="J7" s="37" t="str">
        <f>IFERROR(VLOOKUP(D7,DB!A:G,7,0),"")</f>
        <v>Haj Removal</v>
      </c>
      <c r="K7" s="37" t="s">
        <v>39135</v>
      </c>
      <c r="L7" s="37" t="str">
        <f>IFERROR(VLOOKUP(D7,DB!A:I,9,0),"")</f>
        <v>Latis</v>
      </c>
    </row>
    <row r="8" spans="1:13" s="39" customFormat="1">
      <c r="A8" s="103" t="s">
        <v>39133</v>
      </c>
      <c r="B8" s="37" t="str">
        <f>IFERROR(VLOOKUP(D8,DB!A:K,11,0),"")</f>
        <v>R5</v>
      </c>
      <c r="C8" s="37">
        <v>2</v>
      </c>
      <c r="D8" s="103" t="s">
        <v>38489</v>
      </c>
      <c r="E8" s="37" t="s">
        <v>39134</v>
      </c>
      <c r="F8" s="38">
        <v>45987.429328703707</v>
      </c>
      <c r="G8" s="108">
        <f ca="1">IFERROR(NOW()-F8,"")</f>
        <v>2.9858680551114958E-2</v>
      </c>
      <c r="H8" s="38">
        <v>45987.39738425926</v>
      </c>
      <c r="I8" s="37" t="str">
        <f>IFERROR(VLOOKUP(D8,DB!A:F,6,0),"")</f>
        <v>SCECO</v>
      </c>
      <c r="J8" s="37" t="str">
        <f>IFERROR(VLOOKUP(D8,DB!A:G,7,0),"")</f>
        <v>Haj Removal</v>
      </c>
      <c r="K8" s="37" t="s">
        <v>39135</v>
      </c>
      <c r="L8" s="37" t="str">
        <f>IFERROR(VLOOKUP(D8,DB!A:I,9,0),"")</f>
        <v>Latis</v>
      </c>
    </row>
    <row r="9" spans="1:13" s="39" customFormat="1">
      <c r="A9" s="37" t="s">
        <v>39133</v>
      </c>
      <c r="B9" s="37" t="str">
        <f>IFERROR(VLOOKUP(D9,DB!A:K,11,0),"")</f>
        <v>R5</v>
      </c>
      <c r="C9" s="37">
        <v>1</v>
      </c>
      <c r="D9" s="103" t="s">
        <v>38449</v>
      </c>
      <c r="E9" s="37" t="s">
        <v>39134</v>
      </c>
      <c r="F9" s="38">
        <v>45987.429328703707</v>
      </c>
      <c r="G9" s="108">
        <f ca="1">IFERROR(NOW()-F9,"")</f>
        <v>2.9858680551114958E-2</v>
      </c>
      <c r="H9" s="38">
        <v>45987.39738425926</v>
      </c>
      <c r="I9" s="37" t="str">
        <f>IFERROR(VLOOKUP(D9,DB!A:F,6,0),"")</f>
        <v>SCECO</v>
      </c>
      <c r="J9" s="37" t="str">
        <f>IFERROR(VLOOKUP(D9,DB!A:G,7,0),"")</f>
        <v>Haj Removal</v>
      </c>
      <c r="K9" s="37" t="s">
        <v>39136</v>
      </c>
      <c r="L9" s="37" t="str">
        <f>IFERROR(VLOOKUP(D9,DB!A:I,9,0),"")</f>
        <v>Latis</v>
      </c>
    </row>
    <row r="10" spans="1:13" s="39" customFormat="1">
      <c r="A10" s="37" t="s">
        <v>39133</v>
      </c>
      <c r="B10" s="37" t="str">
        <f>IFERROR(VLOOKUP(D10,DB!A:K,11,0),"")</f>
        <v>R5</v>
      </c>
      <c r="C10" s="37">
        <v>1</v>
      </c>
      <c r="D10" s="103" t="s">
        <v>38237</v>
      </c>
      <c r="E10" s="37" t="s">
        <v>39134</v>
      </c>
      <c r="F10" s="38">
        <v>45987.429328703707</v>
      </c>
      <c r="G10" s="108">
        <f ca="1">IFERROR(NOW()-F10,"")</f>
        <v>2.9858680551114958E-2</v>
      </c>
      <c r="H10" s="38">
        <v>45987.39738425926</v>
      </c>
      <c r="I10" s="37" t="str">
        <f>IFERROR(VLOOKUP(D10,DB!A:F,6,0),"")</f>
        <v>SCECO</v>
      </c>
      <c r="J10" s="37" t="str">
        <f>IFERROR(VLOOKUP(D10,DB!A:G,7,0),"")</f>
        <v>Haj Removal</v>
      </c>
      <c r="K10" s="37" t="s">
        <v>39136</v>
      </c>
      <c r="L10" s="37" t="str">
        <f>IFERROR(VLOOKUP(D10,DB!A:I,9,0),"")</f>
        <v>Latis</v>
      </c>
    </row>
    <row r="11" spans="1:13" s="39" customFormat="1">
      <c r="A11" s="37" t="s">
        <v>39133</v>
      </c>
      <c r="B11" s="37" t="str">
        <f>IFERROR(VLOOKUP(D11,DB!A:K,11,0),"")</f>
        <v>R5</v>
      </c>
      <c r="C11" s="37">
        <v>1</v>
      </c>
      <c r="D11" s="103" t="s">
        <v>38225</v>
      </c>
      <c r="E11" s="37" t="s">
        <v>39134</v>
      </c>
      <c r="F11" s="38">
        <v>45987.429328703707</v>
      </c>
      <c r="G11" s="108">
        <f ca="1">IFERROR(NOW()-F11,"")</f>
        <v>2.9858680551114958E-2</v>
      </c>
      <c r="H11" s="38">
        <v>45987.39738425926</v>
      </c>
      <c r="I11" s="37" t="str">
        <f>IFERROR(VLOOKUP(D11,DB!A:F,6,0),"")</f>
        <v>SCECO</v>
      </c>
      <c r="J11" s="37" t="str">
        <f>IFERROR(VLOOKUP(D11,DB!A:G,7,0),"")</f>
        <v>Haj Removal</v>
      </c>
      <c r="K11" s="37" t="s">
        <v>39136</v>
      </c>
      <c r="L11" s="37" t="str">
        <f>IFERROR(VLOOKUP(D11,DB!A:I,9,0),"")</f>
        <v>Latis</v>
      </c>
    </row>
    <row r="12" spans="1:13" s="39" customFormat="1">
      <c r="A12" s="37"/>
      <c r="B12" s="37" t="str">
        <f>IFERROR(VLOOKUP(D12,DB!A:K,11,0),"")</f>
        <v/>
      </c>
      <c r="C12" s="37"/>
      <c r="D12" s="37"/>
      <c r="E12" s="37"/>
      <c r="F12" s="38"/>
      <c r="G12" s="108">
        <f ca="1">IFERROR(NOW()-F12,"")</f>
        <v>45987.459187384258</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45987.459187384258</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45987.459187384258</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45987.459187384258</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45987.459187384258</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45987.459187384258</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45987.459187384258</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45987.459187384258</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45987.459187384258</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45987.459187384258</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45987.459187384258</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45987.459187384258</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45987.459187384258</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45987.459187384258</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45987.459187384258</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45987.459187384258</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45987.459187384258</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45987.459187384258</v>
      </c>
      <c r="H29" s="38"/>
      <c r="I29" s="37" t="str">
        <f>IFERROR(VLOOKUP(D29,DB!A:F,6,0),"")</f>
        <v/>
      </c>
      <c r="J29" s="37" t="str">
        <f>IFERROR(VLOOKUP(D29,DB!A:G,7,0),"")</f>
        <v/>
      </c>
      <c r="K29" s="37"/>
      <c r="L29" s="37" t="str">
        <f>IFERROR(VLOOKUP(D29,DB!A:I,9,0),"")</f>
        <v/>
      </c>
    </row>
    <row r="30" spans="1:12" s="39" customFormat="1">
      <c r="A30" s="37"/>
      <c r="B30" s="37" t="str">
        <f>IFERROR(VLOOKUP(D30,DB!A:K,11,0),"")</f>
        <v/>
      </c>
      <c r="C30" s="37"/>
      <c r="D30" s="37"/>
      <c r="E30" s="37"/>
      <c r="F30" s="38"/>
      <c r="G30" s="108">
        <f ca="1">IFERROR(NOW()-F30,"")</f>
        <v>45987.459187384258</v>
      </c>
      <c r="H30" s="38"/>
      <c r="I30" s="37" t="str">
        <f>IFERROR(VLOOKUP(D30,DB!A:F,6,0),"")</f>
        <v/>
      </c>
      <c r="J30" s="37" t="str">
        <f>IFERROR(VLOOKUP(D30,DB!A:G,7,0),"")</f>
        <v/>
      </c>
      <c r="K30" s="37"/>
      <c r="L30" s="37" t="str">
        <f>IFERROR(VLOOKUP(D30,DB!A:I,9,0),"")</f>
        <v/>
      </c>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s="39" customFormat="1">
      <c r="A33" s="106"/>
      <c r="B33" s="106"/>
      <c r="C33" s="106"/>
      <c r="D33" s="106"/>
      <c r="E33" s="106"/>
      <c r="F33" s="106"/>
      <c r="G33" s="106"/>
      <c r="H33" s="106"/>
      <c r="I33" s="106"/>
      <c r="J33" s="106"/>
      <c r="K33" s="106"/>
      <c r="L33" s="106"/>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s="39" customFormat="1">
      <c r="A39" s="106"/>
      <c r="B39" s="106"/>
      <c r="C39" s="106"/>
      <c r="D39" s="106"/>
      <c r="E39" s="106"/>
      <c r="F39" s="106"/>
      <c r="G39" s="106"/>
      <c r="H39" s="106"/>
      <c r="I39" s="106"/>
      <c r="J39" s="106"/>
      <c r="K39" s="106"/>
      <c r="L39" s="106"/>
    </row>
    <row r="40" spans="1:12">
      <c r="A40" s="142"/>
      <c r="B40" s="142"/>
      <c r="C40" s="142"/>
      <c r="D40" s="142"/>
      <c r="E40" s="142"/>
      <c r="F40" s="142"/>
      <c r="G40" s="142"/>
      <c r="H40" s="142"/>
      <c r="I40" s="142"/>
      <c r="J40" s="142"/>
      <c r="K40" s="142"/>
      <c r="L40" s="142"/>
    </row>
    <row r="41" spans="1:12">
      <c r="A41" s="142"/>
      <c r="B41" s="142"/>
      <c r="C41" s="142"/>
      <c r="D41" s="142"/>
      <c r="E41" s="142"/>
      <c r="F41" s="142"/>
      <c r="G41" s="142"/>
      <c r="H41" s="142"/>
      <c r="I41" s="142"/>
      <c r="J41" s="142"/>
      <c r="K41" s="142"/>
      <c r="L41" s="142"/>
    </row>
    <row r="42" spans="1:12">
      <c r="A42" s="142"/>
      <c r="B42" s="142"/>
      <c r="C42" s="142"/>
      <c r="D42" s="142"/>
      <c r="E42" s="142"/>
      <c r="F42" s="142"/>
      <c r="G42" s="142"/>
      <c r="H42" s="142"/>
      <c r="I42" s="142"/>
      <c r="J42" s="142"/>
      <c r="K42" s="142"/>
      <c r="L42" s="142"/>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tabSelected="1" workbookViewId="0">
      <selection activeCell="K7" sqref="K7"/>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39137</v>
      </c>
      <c r="B2" s="124" t="s">
        <v>5398</v>
      </c>
      <c r="C2" s="125">
        <v>1</v>
      </c>
      <c r="D2" s="124" t="s">
        <v>33940</v>
      </c>
      <c r="E2" s="106" t="s">
        <v>39021</v>
      </c>
      <c r="F2" s="126">
        <v>45987.390497685185</v>
      </c>
      <c r="G2" s="72">
        <f t="shared" ref="G2:G10" ca="1" si="0">IFERROR(NOW()-F2,"-")</f>
        <v>6.8689699073729571E-2</v>
      </c>
      <c r="H2" s="126">
        <v>45987.384594907409</v>
      </c>
      <c r="I2" s="124" t="str">
        <f>IFERROR(VLOOKUP(D2,DB!A:F,6,0),"")</f>
        <v>SCECO</v>
      </c>
      <c r="J2" s="124" t="str">
        <f>IFERROR(VLOOKUP(D2,DB!A:G,7,0),"")</f>
        <v>Dead</v>
      </c>
      <c r="K2" s="127" t="s">
        <v>39138</v>
      </c>
      <c r="L2" s="128" t="str">
        <f>IFERROR(VLOOKUP(D2,DB!A:I,9,0),"")</f>
        <v>Latis</v>
      </c>
    </row>
    <row r="3" spans="1:16382" ht="31.5" customHeight="1">
      <c r="A3" s="123" t="s">
        <v>39139</v>
      </c>
      <c r="B3" s="124" t="s">
        <v>5398</v>
      </c>
      <c r="C3" s="125">
        <v>1</v>
      </c>
      <c r="D3" s="124" t="s">
        <v>29348</v>
      </c>
      <c r="E3" s="106" t="s">
        <v>39021</v>
      </c>
      <c r="F3" s="126">
        <v>45987.385983796295</v>
      </c>
      <c r="G3" s="72">
        <f t="shared" ca="1" si="0"/>
        <v>7.3203587962780148E-2</v>
      </c>
      <c r="H3" s="126">
        <v>45987.380289351851</v>
      </c>
      <c r="I3" s="124" t="str">
        <f>IFERROR(VLOOKUP(D3,DB!A:F,6,0),"")</f>
        <v>Generator-SG</v>
      </c>
      <c r="J3" s="124" t="str">
        <f>IFERROR(VLOOKUP(D3,DB!A:G,7,0),"")</f>
        <v>Dead</v>
      </c>
      <c r="K3" s="127" t="s">
        <v>39140</v>
      </c>
      <c r="L3" s="128" t="str">
        <f>IFERROR(VLOOKUP(D3,DB!A:I,9,0),"")</f>
        <v>Latis</v>
      </c>
    </row>
    <row r="4" spans="1:16382" ht="31.5" customHeight="1">
      <c r="A4"/>
      <c r="B4"/>
      <c r="C4" s="125"/>
      <c r="D4" s="122"/>
      <c r="E4" s="106"/>
      <c r="F4"/>
      <c r="G4" s="72">
        <f t="shared" ca="1" si="0"/>
        <v>45987.459187384258</v>
      </c>
      <c r="H4"/>
      <c r="I4" s="124" t="str">
        <f>IFERROR(VLOOKUP(D4,DB!A:F,6,0),"")</f>
        <v/>
      </c>
      <c r="J4" s="147" t="str">
        <f>IFERROR(VLOOKUP(D4,DB!A:G,7,0),"")</f>
        <v/>
      </c>
      <c r="K4" s="127"/>
      <c r="L4" s="148" t="str">
        <f>IFERROR(VLOOKUP(D4,DB!A:I,9,0),"")</f>
        <v/>
      </c>
    </row>
    <row r="5" spans="1:16382" ht="31.5" customHeight="1">
      <c r="A5"/>
      <c r="B5"/>
      <c r="C5" s="125"/>
      <c r="D5" s="122"/>
      <c r="E5" s="106"/>
      <c r="F5"/>
      <c r="G5" s="72">
        <f t="shared" ref="G5:G8" ca="1" si="1">IFERROR(NOW()-F5,"-")</f>
        <v>45987.459187384258</v>
      </c>
      <c r="H5"/>
      <c r="I5" s="124" t="str">
        <f>IFERROR(VLOOKUP(D5,DB!A:F,6,0),"")</f>
        <v/>
      </c>
      <c r="J5" s="147" t="str">
        <f>IFERROR(VLOOKUP(D5,DB!A:G,7,0),"")</f>
        <v/>
      </c>
      <c r="K5" s="127"/>
      <c r="L5" s="148" t="str">
        <f>IFERROR(VLOOKUP(D5,DB!A:I,9,0),"")</f>
        <v/>
      </c>
    </row>
    <row r="6" spans="1:16382" ht="31.5" customHeight="1">
      <c r="A6"/>
      <c r="B6"/>
      <c r="C6" s="125"/>
      <c r="D6" s="122"/>
      <c r="E6" s="106"/>
      <c r="F6"/>
      <c r="G6" s="72">
        <f t="shared" ca="1" si="1"/>
        <v>45987.459187384258</v>
      </c>
      <c r="H6"/>
      <c r="I6" s="124" t="str">
        <f>IFERROR(VLOOKUP(D6,DB!A:F,6,0),"")</f>
        <v/>
      </c>
      <c r="J6" s="147" t="str">
        <f>IFERROR(VLOOKUP(D6,DB!A:G,7,0),"")</f>
        <v/>
      </c>
      <c r="K6" s="127"/>
      <c r="L6" s="148" t="str">
        <f>IFERROR(VLOOKUP(D6,DB!A:I,9,0),"")</f>
        <v/>
      </c>
    </row>
    <row r="7" spans="1:16382" ht="31.5" customHeight="1">
      <c r="A7"/>
      <c r="B7"/>
      <c r="C7" s="125"/>
      <c r="D7" s="122"/>
      <c r="E7" s="106"/>
      <c r="F7"/>
      <c r="G7" s="72">
        <f t="shared" ca="1" si="1"/>
        <v>45987.459187384258</v>
      </c>
      <c r="H7"/>
      <c r="I7" s="124" t="str">
        <f>IFERROR(VLOOKUP(D7,DB!A:F,6,0),"")</f>
        <v/>
      </c>
      <c r="J7" s="147" t="str">
        <f>IFERROR(VLOOKUP(D7,DB!A:G,7,0),"")</f>
        <v/>
      </c>
      <c r="K7" s="127"/>
      <c r="L7" s="148" t="str">
        <f>IFERROR(VLOOKUP(D7,DB!A:I,9,0),"")</f>
        <v/>
      </c>
    </row>
    <row r="8" spans="1:16382" ht="31.5" customHeight="1">
      <c r="A8"/>
      <c r="B8"/>
      <c r="C8" s="125"/>
      <c r="D8" s="122"/>
      <c r="E8" s="106"/>
      <c r="F8"/>
      <c r="G8" s="72">
        <f t="shared" ca="1" si="1"/>
        <v>45987.459187384258</v>
      </c>
      <c r="H8"/>
      <c r="I8" s="124" t="str">
        <f>IFERROR(VLOOKUP(D8,DB!A:F,6,0),"")</f>
        <v/>
      </c>
      <c r="J8" s="147" t="str">
        <f>IFERROR(VLOOKUP(D8,DB!A:G,7,0),"")</f>
        <v/>
      </c>
      <c r="K8" s="127"/>
      <c r="L8" s="148" t="str">
        <f>IFERROR(VLOOKUP(D8,DB!A:I,9,0),"")</f>
        <v/>
      </c>
    </row>
    <row r="9" spans="1:16382" ht="31.5" customHeight="1">
      <c r="A9" s="123"/>
      <c r="B9" s="124" t="str">
        <f>IFERROR(VLOOKUP(D9,DB!A:K,11,0),"")</f>
        <v/>
      </c>
      <c r="C9" s="125"/>
      <c r="D9" s="124"/>
      <c r="E9" s="106"/>
      <c r="F9" s="126"/>
      <c r="G9" s="72">
        <f t="shared" ca="1" si="0"/>
        <v>45987.459187384258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t="shared" ca="1" si="0"/>
        <v>45987.459187384258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45987.459187384258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45987.459187384258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45987.459187384258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45987.459187384258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45987.459187384258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45987.459187384258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45987.459187384258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45987.459187384258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45987.459187384258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45987.459187384258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45987.459187384258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45987.459187384258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45987.459187384258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45987.459187384258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45987.459187384258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45987.459187384258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45987.459187384258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45987.459187384258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45987.459187384258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45987.459187384258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45987.459187384258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45987.459187384258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45987.459187384258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45987.459187384258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45987.459187384258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45987.459187384258</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45987.459187384258</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45987.459187384258</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2"/>
      <c r="E39" s="106"/>
      <c r="F39" s="126"/>
      <c r="G39" s="72">
        <f ca="1">IFERROR(NOW()-F39,"-")</f>
        <v>45987.459187384258</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45987.459187384258</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45987.459187384258</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45987.459187384258</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45987.459187384258</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45987.459187384258</v>
      </c>
      <c r="H44" s="126"/>
      <c r="I44" s="124" t="str">
        <f>IFERROR(VLOOKUP(D44,DB!A:F,6,0),"")</f>
        <v/>
      </c>
      <c r="J44" s="124" t="str">
        <f>IFERROR(VLOOKUP(D44,DB!A:G,7,0),"")</f>
        <v/>
      </c>
      <c r="K44" s="127"/>
      <c r="L44" s="128"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2025-11-26T08:01:23Z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